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 activeTab="1"/>
  </bookViews>
  <sheets>
    <sheet name="62.903 Final" sheetId="2" r:id="rId1"/>
    <sheet name="62.930 Final" sheetId="1" r:id="rId2"/>
  </sheets>
  <definedNames>
    <definedName name="_xlnm._FilterDatabase" localSheetId="0" hidden="1">'62.903 Final'!$A$2:$M$41</definedName>
    <definedName name="_xlnm.Print_Titles" localSheetId="1">'62.930 Final'!$2:$3</definedName>
  </definedNames>
  <calcPr calcId="144525"/>
</workbook>
</file>

<file path=xl/calcChain.xml><?xml version="1.0" encoding="utf-8"?>
<calcChain xmlns="http://schemas.openxmlformats.org/spreadsheetml/2006/main">
  <c r="D40" i="2" l="1"/>
  <c r="F40" i="2" s="1"/>
  <c r="H40" i="2" s="1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D25" i="2"/>
  <c r="F25" i="2" s="1"/>
  <c r="H25" i="2" s="1"/>
  <c r="M25" i="2" s="1"/>
  <c r="D8" i="2"/>
  <c r="F8" i="2" s="1"/>
  <c r="H8" i="2" s="1"/>
  <c r="E41" i="2"/>
  <c r="E47" i="2" s="1"/>
  <c r="D39" i="2"/>
  <c r="F39" i="2" s="1"/>
  <c r="H39" i="2" s="1"/>
  <c r="M39" i="2" s="1"/>
  <c r="D36" i="2"/>
  <c r="F36" i="2" s="1"/>
  <c r="H36" i="2" s="1"/>
  <c r="M36" i="2" s="1"/>
  <c r="D37" i="2"/>
  <c r="F37" i="2" s="1"/>
  <c r="H37" i="2" s="1"/>
  <c r="M37" i="2" s="1"/>
  <c r="D34" i="2"/>
  <c r="F34" i="2" s="1"/>
  <c r="H34" i="2" s="1"/>
  <c r="M34" i="2" s="1"/>
  <c r="D29" i="2"/>
  <c r="F29" i="2" s="1"/>
  <c r="H29" i="2" s="1"/>
  <c r="D11" i="2"/>
  <c r="F11" i="2" s="1"/>
  <c r="H11" i="2" s="1"/>
  <c r="L4" i="2"/>
  <c r="L5" i="2"/>
  <c r="L6" i="2"/>
  <c r="I41" i="2"/>
  <c r="J41" i="2"/>
  <c r="K41" i="2"/>
  <c r="G41" i="2"/>
  <c r="C41" i="2"/>
  <c r="B41" i="2"/>
  <c r="D38" i="2"/>
  <c r="F38" i="2" s="1"/>
  <c r="H38" i="2" s="1"/>
  <c r="M38" i="2" s="1"/>
  <c r="D35" i="2"/>
  <c r="F35" i="2" s="1"/>
  <c r="H35" i="2" s="1"/>
  <c r="M35" i="2" s="1"/>
  <c r="D33" i="2"/>
  <c r="F33" i="2" s="1"/>
  <c r="H33" i="2" s="1"/>
  <c r="D32" i="2"/>
  <c r="F32" i="2" s="1"/>
  <c r="H32" i="2" s="1"/>
  <c r="D31" i="2"/>
  <c r="F31" i="2" s="1"/>
  <c r="H31" i="2" s="1"/>
  <c r="D30" i="2"/>
  <c r="F30" i="2" s="1"/>
  <c r="H30" i="2" s="1"/>
  <c r="D28" i="2"/>
  <c r="F28" i="2" s="1"/>
  <c r="H28" i="2" s="1"/>
  <c r="M28" i="2" s="1"/>
  <c r="D27" i="2"/>
  <c r="F27" i="2" s="1"/>
  <c r="H27" i="2" s="1"/>
  <c r="D26" i="2"/>
  <c r="F26" i="2" s="1"/>
  <c r="H26" i="2" s="1"/>
  <c r="D24" i="2"/>
  <c r="F24" i="2" s="1"/>
  <c r="H24" i="2" s="1"/>
  <c r="D23" i="2"/>
  <c r="F23" i="2" s="1"/>
  <c r="H23" i="2" s="1"/>
  <c r="D22" i="2"/>
  <c r="F22" i="2" s="1"/>
  <c r="H22" i="2" s="1"/>
  <c r="D21" i="2"/>
  <c r="F21" i="2" s="1"/>
  <c r="H21" i="2" s="1"/>
  <c r="D20" i="2"/>
  <c r="F20" i="2" s="1"/>
  <c r="H20" i="2" s="1"/>
  <c r="D19" i="2"/>
  <c r="F19" i="2" s="1"/>
  <c r="H19" i="2" s="1"/>
  <c r="D18" i="2"/>
  <c r="F18" i="2" s="1"/>
  <c r="H18" i="2" s="1"/>
  <c r="D17" i="2"/>
  <c r="F17" i="2" s="1"/>
  <c r="H17" i="2" s="1"/>
  <c r="M17" i="2" s="1"/>
  <c r="D16" i="2"/>
  <c r="F16" i="2" s="1"/>
  <c r="H16" i="2" s="1"/>
  <c r="D15" i="2"/>
  <c r="F15" i="2" s="1"/>
  <c r="H15" i="2" s="1"/>
  <c r="D14" i="2"/>
  <c r="F14" i="2" s="1"/>
  <c r="H14" i="2" s="1"/>
  <c r="D13" i="2"/>
  <c r="F13" i="2" s="1"/>
  <c r="H13" i="2" s="1"/>
  <c r="M13" i="2" s="1"/>
  <c r="D12" i="2"/>
  <c r="F12" i="2" s="1"/>
  <c r="H12" i="2" s="1"/>
  <c r="D10" i="2"/>
  <c r="F10" i="2" s="1"/>
  <c r="H10" i="2" s="1"/>
  <c r="M10" i="2" s="1"/>
  <c r="D9" i="2"/>
  <c r="F9" i="2" s="1"/>
  <c r="H9" i="2" s="1"/>
  <c r="D7" i="2"/>
  <c r="F7" i="2" s="1"/>
  <c r="H7" i="2" s="1"/>
  <c r="D6" i="2"/>
  <c r="F6" i="2" s="1"/>
  <c r="H6" i="2" s="1"/>
  <c r="M6" i="2" s="1"/>
  <c r="D5" i="2"/>
  <c r="F5" i="2" s="1"/>
  <c r="H5" i="2" s="1"/>
  <c r="M5" i="2" s="1"/>
  <c r="D4" i="2"/>
  <c r="AQ52" i="1"/>
  <c r="AN52" i="1"/>
  <c r="AL52" i="1"/>
  <c r="AI52" i="1"/>
  <c r="AH52" i="1"/>
  <c r="AE52" i="1"/>
  <c r="AD52" i="1"/>
  <c r="AA52" i="1"/>
  <c r="Y52" i="1"/>
  <c r="X52" i="1"/>
  <c r="W52" i="1"/>
  <c r="V52" i="1"/>
  <c r="U52" i="1"/>
  <c r="T52" i="1"/>
  <c r="R52" i="1"/>
  <c r="Q52" i="1"/>
  <c r="P52" i="1"/>
  <c r="O52" i="1"/>
  <c r="L52" i="1"/>
  <c r="J52" i="1"/>
  <c r="G52" i="1"/>
  <c r="D52" i="1"/>
  <c r="AO51" i="1"/>
  <c r="AR51" i="1" s="1"/>
  <c r="AF51" i="1"/>
  <c r="F51" i="1"/>
  <c r="AG51" i="1" s="1"/>
  <c r="AO50" i="1"/>
  <c r="AR50" i="1" s="1"/>
  <c r="AF50" i="1"/>
  <c r="F50" i="1"/>
  <c r="AO49" i="1"/>
  <c r="AR49" i="1" s="1"/>
  <c r="AF49" i="1"/>
  <c r="F49" i="1"/>
  <c r="AO48" i="1"/>
  <c r="AR48" i="1" s="1"/>
  <c r="S48" i="1"/>
  <c r="K48" i="1"/>
  <c r="E48" i="1"/>
  <c r="E52" i="1" s="1"/>
  <c r="AO47" i="1"/>
  <c r="AR47" i="1" s="1"/>
  <c r="AB47" i="1"/>
  <c r="AF47" i="1" s="1"/>
  <c r="F47" i="1"/>
  <c r="AO46" i="1"/>
  <c r="AR46" i="1" s="1"/>
  <c r="Z46" i="1"/>
  <c r="AF46" i="1" s="1"/>
  <c r="F46" i="1"/>
  <c r="AO45" i="1"/>
  <c r="AR45" i="1" s="1"/>
  <c r="Z45" i="1"/>
  <c r="F45" i="1"/>
  <c r="AO44" i="1"/>
  <c r="AR44" i="1" s="1"/>
  <c r="AB44" i="1"/>
  <c r="AF44" i="1" s="1"/>
  <c r="F44" i="1"/>
  <c r="AO43" i="1"/>
  <c r="AR43" i="1" s="1"/>
  <c r="AF43" i="1"/>
  <c r="F43" i="1"/>
  <c r="AO42" i="1"/>
  <c r="AR42" i="1" s="1"/>
  <c r="AF42" i="1"/>
  <c r="F42" i="1"/>
  <c r="AO41" i="1"/>
  <c r="AR41" i="1" s="1"/>
  <c r="AF41" i="1"/>
  <c r="F41" i="1"/>
  <c r="AO40" i="1"/>
  <c r="AR40" i="1" s="1"/>
  <c r="AF40" i="1"/>
  <c r="F40" i="1"/>
  <c r="AO39" i="1"/>
  <c r="AR39" i="1" s="1"/>
  <c r="S39" i="1"/>
  <c r="AF39" i="1" s="1"/>
  <c r="F39" i="1"/>
  <c r="AM38" i="1"/>
  <c r="AO38" i="1" s="1"/>
  <c r="AR38" i="1" s="1"/>
  <c r="AF38" i="1"/>
  <c r="F38" i="1"/>
  <c r="AO37" i="1"/>
  <c r="AR37" i="1" s="1"/>
  <c r="AF37" i="1"/>
  <c r="F37" i="1"/>
  <c r="AG37" i="1" s="1"/>
  <c r="AP37" i="1" s="1"/>
  <c r="AO36" i="1"/>
  <c r="AR36" i="1" s="1"/>
  <c r="I36" i="1"/>
  <c r="AF36" i="1" s="1"/>
  <c r="F36" i="1"/>
  <c r="AO35" i="1"/>
  <c r="AR35" i="1" s="1"/>
  <c r="AF35" i="1"/>
  <c r="F35" i="1"/>
  <c r="AO34" i="1"/>
  <c r="AR34" i="1" s="1"/>
  <c r="AF34" i="1"/>
  <c r="F34" i="1"/>
  <c r="AO33" i="1"/>
  <c r="AR33" i="1" s="1"/>
  <c r="AF33" i="1"/>
  <c r="F33" i="1"/>
  <c r="AO32" i="1"/>
  <c r="AR32" i="1" s="1"/>
  <c r="N32" i="1"/>
  <c r="M32" i="1"/>
  <c r="M52" i="1" s="1"/>
  <c r="K32" i="1"/>
  <c r="F32" i="1"/>
  <c r="AO31" i="1"/>
  <c r="AR31" i="1" s="1"/>
  <c r="AF31" i="1"/>
  <c r="F31" i="1"/>
  <c r="AO30" i="1"/>
  <c r="AR30" i="1" s="1"/>
  <c r="S30" i="1"/>
  <c r="AF30" i="1" s="1"/>
  <c r="F30" i="1"/>
  <c r="AO29" i="1"/>
  <c r="AR29" i="1" s="1"/>
  <c r="S29" i="1"/>
  <c r="I29" i="1"/>
  <c r="F29" i="1"/>
  <c r="AO28" i="1"/>
  <c r="AR28" i="1" s="1"/>
  <c r="K28" i="1"/>
  <c r="AF28" i="1" s="1"/>
  <c r="F28" i="1"/>
  <c r="AO27" i="1"/>
  <c r="AR27" i="1" s="1"/>
  <c r="AF27" i="1"/>
  <c r="F27" i="1"/>
  <c r="AM26" i="1"/>
  <c r="AM52" i="1" s="1"/>
  <c r="AF26" i="1"/>
  <c r="F26" i="1"/>
  <c r="AG26" i="1" s="1"/>
  <c r="AO25" i="1"/>
  <c r="AR25" i="1" s="1"/>
  <c r="AF25" i="1"/>
  <c r="F25" i="1"/>
  <c r="AO24" i="1"/>
  <c r="AR24" i="1" s="1"/>
  <c r="AF24" i="1"/>
  <c r="F24" i="1"/>
  <c r="AO23" i="1"/>
  <c r="AR23" i="1" s="1"/>
  <c r="AF23" i="1"/>
  <c r="F23" i="1"/>
  <c r="AO22" i="1"/>
  <c r="AR22" i="1" s="1"/>
  <c r="AF22" i="1"/>
  <c r="F22" i="1"/>
  <c r="AG22" i="1" s="1"/>
  <c r="AK21" i="1"/>
  <c r="AK52" i="1" s="1"/>
  <c r="N21" i="1"/>
  <c r="N52" i="1" s="1"/>
  <c r="I21" i="1"/>
  <c r="F21" i="1"/>
  <c r="AO20" i="1"/>
  <c r="AR20" i="1" s="1"/>
  <c r="AF20" i="1"/>
  <c r="F20" i="1"/>
  <c r="AG20" i="1" s="1"/>
  <c r="AO19" i="1"/>
  <c r="AR19" i="1" s="1"/>
  <c r="AF19" i="1"/>
  <c r="F19" i="1"/>
  <c r="AO18" i="1"/>
  <c r="AR18" i="1" s="1"/>
  <c r="AF18" i="1"/>
  <c r="F18" i="1"/>
  <c r="AO17" i="1"/>
  <c r="AR17" i="1" s="1"/>
  <c r="I17" i="1"/>
  <c r="AF17" i="1" s="1"/>
  <c r="AG17" i="1" s="1"/>
  <c r="F17" i="1"/>
  <c r="AJ16" i="1"/>
  <c r="AO16" i="1" s="1"/>
  <c r="AR16" i="1" s="1"/>
  <c r="AF16" i="1"/>
  <c r="F16" i="1"/>
  <c r="AO15" i="1"/>
  <c r="AR15" i="1" s="1"/>
  <c r="AF15" i="1"/>
  <c r="F15" i="1"/>
  <c r="AR14" i="1"/>
  <c r="AO14" i="1"/>
  <c r="AB14" i="1"/>
  <c r="AB52" i="1" s="1"/>
  <c r="I14" i="1"/>
  <c r="F14" i="1"/>
  <c r="AO13" i="1"/>
  <c r="AR13" i="1" s="1"/>
  <c r="AF13" i="1"/>
  <c r="F13" i="1"/>
  <c r="AR12" i="1"/>
  <c r="AO12" i="1"/>
  <c r="AF12" i="1"/>
  <c r="F12" i="1"/>
  <c r="AO11" i="1"/>
  <c r="AR11" i="1" s="1"/>
  <c r="AF11" i="1"/>
  <c r="F11" i="1"/>
  <c r="AG11" i="1" s="1"/>
  <c r="AO10" i="1"/>
  <c r="AR10" i="1" s="1"/>
  <c r="I10" i="1"/>
  <c r="H10" i="1"/>
  <c r="F10" i="1"/>
  <c r="AO9" i="1"/>
  <c r="AR9" i="1" s="1"/>
  <c r="AF9" i="1"/>
  <c r="F9" i="1"/>
  <c r="AO8" i="1"/>
  <c r="AR8" i="1" s="1"/>
  <c r="I8" i="1"/>
  <c r="I52" i="1" s="1"/>
  <c r="F8" i="1"/>
  <c r="AO7" i="1"/>
  <c r="AR7" i="1" s="1"/>
  <c r="AF7" i="1"/>
  <c r="F7" i="1"/>
  <c r="AO6" i="1"/>
  <c r="AR6" i="1" s="1"/>
  <c r="AF6" i="1"/>
  <c r="F6" i="1"/>
  <c r="AG6" i="1" s="1"/>
  <c r="AP6" i="1" s="1"/>
  <c r="AO5" i="1"/>
  <c r="AR5" i="1" s="1"/>
  <c r="AF5" i="1"/>
  <c r="F5" i="1"/>
  <c r="AO4" i="1"/>
  <c r="AC4" i="1"/>
  <c r="AC52" i="1" s="1"/>
  <c r="F4" i="1"/>
  <c r="AF29" i="1" l="1"/>
  <c r="AG44" i="1"/>
  <c r="AP44" i="1" s="1"/>
  <c r="F48" i="1"/>
  <c r="M19" i="2"/>
  <c r="M11" i="2"/>
  <c r="AG23" i="1"/>
  <c r="AP23" i="1" s="1"/>
  <c r="M7" i="2"/>
  <c r="M31" i="2"/>
  <c r="M14" i="2"/>
  <c r="M8" i="2"/>
  <c r="M40" i="2"/>
  <c r="M12" i="2"/>
  <c r="M9" i="2"/>
  <c r="M18" i="2"/>
  <c r="M22" i="2"/>
  <c r="M27" i="2"/>
  <c r="M32" i="2"/>
  <c r="M16" i="2"/>
  <c r="M20" i="2"/>
  <c r="M24" i="2"/>
  <c r="M30" i="2"/>
  <c r="M15" i="2"/>
  <c r="M23" i="2"/>
  <c r="M33" i="2"/>
  <c r="M21" i="2"/>
  <c r="M26" i="2"/>
  <c r="M29" i="2"/>
  <c r="L41" i="2"/>
  <c r="D41" i="2"/>
  <c r="F4" i="2"/>
  <c r="AF8" i="1"/>
  <c r="AG12" i="1"/>
  <c r="AP12" i="1" s="1"/>
  <c r="AG13" i="1"/>
  <c r="AP13" i="1" s="1"/>
  <c r="AF14" i="1"/>
  <c r="AG15" i="1"/>
  <c r="AP15" i="1" s="1"/>
  <c r="AG16" i="1"/>
  <c r="AP16" i="1" s="1"/>
  <c r="AF21" i="1"/>
  <c r="AG39" i="1"/>
  <c r="AG43" i="1"/>
  <c r="AP43" i="1" s="1"/>
  <c r="AG47" i="1"/>
  <c r="AP47" i="1" s="1"/>
  <c r="AF48" i="1"/>
  <c r="AP20" i="1"/>
  <c r="AF32" i="1"/>
  <c r="AG32" i="1" s="1"/>
  <c r="AP32" i="1" s="1"/>
  <c r="AG18" i="1"/>
  <c r="AP18" i="1" s="1"/>
  <c r="AG24" i="1"/>
  <c r="AP24" i="1" s="1"/>
  <c r="AG27" i="1"/>
  <c r="AG40" i="1"/>
  <c r="AP40" i="1" s="1"/>
  <c r="Z52" i="1"/>
  <c r="AG8" i="1"/>
  <c r="AP8" i="1" s="1"/>
  <c r="AG9" i="1"/>
  <c r="AP9" i="1" s="1"/>
  <c r="AF10" i="1"/>
  <c r="AG10" i="1" s="1"/>
  <c r="AP10" i="1" s="1"/>
  <c r="AG14" i="1"/>
  <c r="AP14" i="1" s="1"/>
  <c r="AP17" i="1"/>
  <c r="AG25" i="1"/>
  <c r="AP25" i="1" s="1"/>
  <c r="AG34" i="1"/>
  <c r="AP34" i="1" s="1"/>
  <c r="AG38" i="1"/>
  <c r="AP38" i="1" s="1"/>
  <c r="AP39" i="1"/>
  <c r="AG42" i="1"/>
  <c r="AP42" i="1" s="1"/>
  <c r="AG50" i="1"/>
  <c r="AP50" i="1" s="1"/>
  <c r="AG5" i="1"/>
  <c r="AP5" i="1" s="1"/>
  <c r="AP11" i="1"/>
  <c r="AG19" i="1"/>
  <c r="AP19" i="1" s="1"/>
  <c r="AP22" i="1"/>
  <c r="AP27" i="1"/>
  <c r="AG28" i="1"/>
  <c r="AP28" i="1" s="1"/>
  <c r="S52" i="1"/>
  <c r="AG35" i="1"/>
  <c r="AP35" i="1" s="1"/>
  <c r="AG36" i="1"/>
  <c r="AP36" i="1" s="1"/>
  <c r="AG46" i="1"/>
  <c r="AP46" i="1" s="1"/>
  <c r="AP51" i="1"/>
  <c r="AG7" i="1"/>
  <c r="AP7" i="1" s="1"/>
  <c r="AO21" i="1"/>
  <c r="AR21" i="1" s="1"/>
  <c r="AO26" i="1"/>
  <c r="AR26" i="1" s="1"/>
  <c r="AG29" i="1"/>
  <c r="AP29" i="1" s="1"/>
  <c r="AG30" i="1"/>
  <c r="AP30" i="1" s="1"/>
  <c r="AG31" i="1"/>
  <c r="AP31" i="1" s="1"/>
  <c r="AG33" i="1"/>
  <c r="AP33" i="1" s="1"/>
  <c r="AG41" i="1"/>
  <c r="AP41" i="1" s="1"/>
  <c r="AG48" i="1"/>
  <c r="AP48" i="1" s="1"/>
  <c r="AG49" i="1"/>
  <c r="AP49" i="1" s="1"/>
  <c r="AG21" i="1"/>
  <c r="F52" i="1"/>
  <c r="F59" i="1" s="1"/>
  <c r="H52" i="1"/>
  <c r="AJ52" i="1"/>
  <c r="AF45" i="1"/>
  <c r="AG45" i="1" s="1"/>
  <c r="AP45" i="1" s="1"/>
  <c r="K52" i="1"/>
  <c r="AF4" i="1"/>
  <c r="AR4" i="1"/>
  <c r="AP21" i="1" l="1"/>
  <c r="F41" i="2"/>
  <c r="H4" i="2"/>
  <c r="AO52" i="1"/>
  <c r="AP26" i="1"/>
  <c r="AR52" i="1"/>
  <c r="AR59" i="1" s="1"/>
  <c r="AG4" i="1"/>
  <c r="AF52" i="1"/>
  <c r="H41" i="2" l="1"/>
  <c r="M4" i="2"/>
  <c r="M41" i="2" s="1"/>
  <c r="AG52" i="1"/>
  <c r="AP4" i="1"/>
  <c r="AP52" i="1" s="1"/>
</calcChain>
</file>

<file path=xl/sharedStrings.xml><?xml version="1.0" encoding="utf-8"?>
<sst xmlns="http://schemas.openxmlformats.org/spreadsheetml/2006/main" count="150" uniqueCount="145">
  <si>
    <t>Detail of GH 62.930 for the FY 2017-18</t>
  </si>
  <si>
    <t>Sr. No.</t>
  </si>
  <si>
    <t>L.C</t>
  </si>
  <si>
    <t>Name of Division</t>
  </si>
  <si>
    <t xml:space="preserve">Amount upto March 2018 as per Trial </t>
  </si>
  <si>
    <t>Amount upto June 2017 As per Trial</t>
  </si>
  <si>
    <t>Amount 1.7.17 to 31.3.18 As per Trial</t>
  </si>
  <si>
    <t>Pre GST Dep. Charges on Cont. Works</t>
  </si>
  <si>
    <t>Not Taxable</t>
  </si>
  <si>
    <t>Not Taxable Total</t>
  </si>
  <si>
    <t>Balance</t>
  </si>
  <si>
    <t>Taxable</t>
  </si>
  <si>
    <t>Already Reported</t>
  </si>
  <si>
    <t>Trns. From Cont Works 47.305/47.309</t>
  </si>
  <si>
    <t>Trns. From GH-46.101</t>
  </si>
  <si>
    <t>Trns. From GH-46.941</t>
  </si>
  <si>
    <t>Exam Fee/PRAN</t>
  </si>
  <si>
    <t>I Card Fees</t>
  </si>
  <si>
    <t>Bond Amt on Resig</t>
  </si>
  <si>
    <t>RTI 
Fees</t>
  </si>
  <si>
    <t>Enlistment fees</t>
  </si>
  <si>
    <t>Refund from LIC</t>
  </si>
  <si>
    <t>Inter unit usage of Loader</t>
  </si>
  <si>
    <t>Property Tax Refund</t>
  </si>
  <si>
    <t>Rec. From Empl</t>
  </si>
  <si>
    <t>Intt. Eearned</t>
  </si>
  <si>
    <t>Refund From Op Acc Cust</t>
  </si>
  <si>
    <t>Refund from BSNL</t>
  </si>
  <si>
    <t>Items to Store</t>
  </si>
  <si>
    <t>ARR Charges</t>
  </si>
  <si>
    <t>Rest House</t>
  </si>
  <si>
    <t>Water Char.</t>
  </si>
  <si>
    <t>Stale Cheque</t>
  </si>
  <si>
    <t>Unclaimed Balance Reversed</t>
  </si>
  <si>
    <t>Estab. Char.</t>
  </si>
  <si>
    <t>Sale of Newspaper</t>
  </si>
  <si>
    <t>Unclaimed ST</t>
  </si>
  <si>
    <t>Post GST Dep. Charges on Cont. Works</t>
  </si>
  <si>
    <t xml:space="preserve">Work Appr. </t>
  </si>
  <si>
    <t>Sale of Material</t>
  </si>
  <si>
    <t>Oil Testing Fees</t>
  </si>
  <si>
    <t>Periodical Test Char</t>
  </si>
  <si>
    <t>Penalty</t>
  </si>
  <si>
    <t>Others</t>
  </si>
  <si>
    <t>Total</t>
  </si>
  <si>
    <t>TLSC Divn., Patiala</t>
  </si>
  <si>
    <t>Grid Const. Divnision, Patiala</t>
  </si>
  <si>
    <t>Grid Const. Divnision, Moga</t>
  </si>
  <si>
    <t>Grid Divn. Ludhiana</t>
  </si>
  <si>
    <t>TLSC Divn., Jallandhar</t>
  </si>
  <si>
    <t>Grid Const. Divn., Jallandhar</t>
  </si>
  <si>
    <t>TLSC Divn., Mohali</t>
  </si>
  <si>
    <t>CO &amp; C Divn, Amritsar</t>
  </si>
  <si>
    <t>AO/SLDC,Patiala.</t>
  </si>
  <si>
    <t>Civil Works Divn., Mohali</t>
  </si>
  <si>
    <t>Civil Works Divn., Patiala</t>
  </si>
  <si>
    <t>Civil Works Divn., Ludhiana</t>
  </si>
  <si>
    <t>Civil Works Divn., Jallandhar</t>
  </si>
  <si>
    <t>Protection Divn., Jallandhar</t>
  </si>
  <si>
    <t>P &amp; M Divn., Sarna</t>
  </si>
  <si>
    <t>P &amp; M Divn., Kapurthala</t>
  </si>
  <si>
    <t>P &amp; M Divn., Patti</t>
  </si>
  <si>
    <t>Protection Divn., Ludhiana.</t>
  </si>
  <si>
    <t>P &amp; M Divn., G-2 Mandi Gobindgarh</t>
  </si>
  <si>
    <t>P &amp; M Divn., Jagraon</t>
  </si>
  <si>
    <t>P &amp; M Divn., Mahilpur</t>
  </si>
  <si>
    <t>Protection Divn., Mohali</t>
  </si>
  <si>
    <t>P &amp; M Divn., Mohali</t>
  </si>
  <si>
    <t>Protection Divn., Patiala</t>
  </si>
  <si>
    <t>P &amp; M Divn., Ablowal</t>
  </si>
  <si>
    <t>P &amp; M Divn., Ferozpur</t>
  </si>
  <si>
    <t>P &amp; M Divn., Moga</t>
  </si>
  <si>
    <t>P &amp; M Divn., Mukatsar</t>
  </si>
  <si>
    <t>P &amp; M Divn., Bathinda</t>
  </si>
  <si>
    <t>P &amp; M Divn., Patran</t>
  </si>
  <si>
    <t>P &amp; M Divn., Ropar</t>
  </si>
  <si>
    <t>P &amp; M Divn., G-1 Mandi Gobindgarh</t>
  </si>
  <si>
    <t>P &amp; M Divn., Dhandarikalan</t>
  </si>
  <si>
    <t>P &amp; M Divn., Laltonkalan</t>
  </si>
  <si>
    <t>P &amp; M Divn., Jamsher</t>
  </si>
  <si>
    <t>P &amp; M Divn., Wadala Granthian</t>
  </si>
  <si>
    <t>P &amp; M Divn., Verpal</t>
  </si>
  <si>
    <t>P &amp; M Divn., Amritsar</t>
  </si>
  <si>
    <t>P &amp; M Divn., Butari</t>
  </si>
  <si>
    <t>P &amp; M Divn., Dasua</t>
  </si>
  <si>
    <t>P &amp; M Divn., Malerkotla</t>
  </si>
  <si>
    <t>P&amp;M Civil Mtc. Divn. Patiala</t>
  </si>
  <si>
    <t>P&amp;M Civil Mtc. Divn. Jalandhar</t>
  </si>
  <si>
    <t>S&amp;D Store Patiala</t>
  </si>
  <si>
    <t>AO/Cash</t>
  </si>
  <si>
    <t>AO/Pay&amp;Accounts</t>
  </si>
  <si>
    <t>AO/CPC</t>
  </si>
  <si>
    <t>TOTAL</t>
  </si>
  <si>
    <t>`</t>
  </si>
  <si>
    <t xml:space="preserve">Detail of GH-62.903 Not reported/Under Reposted (From Jul-17 to Mar-18) </t>
  </si>
  <si>
    <t>DDO</t>
  </si>
  <si>
    <t>Trail up to Mar-2018</t>
  </si>
  <si>
    <t>Trail up to June-2017</t>
  </si>
  <si>
    <t>From Jul -17 to Mar-18</t>
  </si>
  <si>
    <t>Tender Fees Reported for GST</t>
  </si>
  <si>
    <t>Not Reported</t>
  </si>
  <si>
    <t>Not 
Taxable</t>
  </si>
  <si>
    <t>Exam Fees</t>
  </si>
  <si>
    <t>Relates to GH-46.101</t>
  </si>
  <si>
    <t>Rec. From Employee</t>
  </si>
  <si>
    <t>LC- 201</t>
  </si>
  <si>
    <t>LC- 202</t>
  </si>
  <si>
    <t>LC- 203</t>
  </si>
  <si>
    <t>LC- 211</t>
  </si>
  <si>
    <t>LC- 214</t>
  </si>
  <si>
    <t>LC- 221</t>
  </si>
  <si>
    <t>LC- 223</t>
  </si>
  <si>
    <t>LC- 233</t>
  </si>
  <si>
    <t>LC- 261</t>
  </si>
  <si>
    <t>LC- 262</t>
  </si>
  <si>
    <t>LC- 265</t>
  </si>
  <si>
    <t>LC- 603</t>
  </si>
  <si>
    <t>LC- 604</t>
  </si>
  <si>
    <t>LC- 613</t>
  </si>
  <si>
    <t>LC- 622</t>
  </si>
  <si>
    <t>LC- 623</t>
  </si>
  <si>
    <t>LC- 624</t>
  </si>
  <si>
    <t>LC- 631</t>
  </si>
  <si>
    <t>LC- 636</t>
  </si>
  <si>
    <t>LC- 641</t>
  </si>
  <si>
    <t>LC- 642</t>
  </si>
  <si>
    <t>LC- 644</t>
  </si>
  <si>
    <t>LC- 645</t>
  </si>
  <si>
    <t>LC- 654</t>
  </si>
  <si>
    <t>LC- 656</t>
  </si>
  <si>
    <t>LC- 658</t>
  </si>
  <si>
    <t>LC- 660</t>
  </si>
  <si>
    <t>LC- 661</t>
  </si>
  <si>
    <t>LC- 662</t>
  </si>
  <si>
    <t>LC- 663</t>
  </si>
  <si>
    <t>LC- 665</t>
  </si>
  <si>
    <t>LC- 666</t>
  </si>
  <si>
    <t>LC- 670</t>
  </si>
  <si>
    <t>LC- 671</t>
  </si>
  <si>
    <t>LC- 672</t>
  </si>
  <si>
    <t>LC- 800</t>
  </si>
  <si>
    <t>LC- 803</t>
  </si>
  <si>
    <t>Relates to Pre GST Period</t>
  </si>
  <si>
    <t>Balance Not Reported</t>
  </si>
  <si>
    <t>Balance Liab 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</si>
</sst>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2" xfId="0" applyBorder="1"/>
    <xf numFmtId="1" fontId="0" fillId="0" borderId="2" xfId="0" applyNumberFormat="1" applyBorder="1"/>
    <xf numFmtId="0" fontId="5" fillId="0" borderId="2" xfId="0" applyFont="1" applyFill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1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25" workbookViewId="0">
      <selection activeCell="B8" sqref="B8"/>
    </sheetView>
  </sheetViews>
  <sheetFormatPr defaultRowHeight="15" x14ac:dyDescent="0.25"/>
  <cols>
    <col min="1" max="1" width="8" customWidth="1"/>
    <col min="2" max="2" width="12" customWidth="1"/>
    <col min="3" max="3" width="11.5703125" customWidth="1"/>
    <col min="4" max="4" width="11.5703125" bestFit="1" customWidth="1"/>
    <col min="5" max="5" width="14.7109375" bestFit="1" customWidth="1"/>
    <col min="6" max="6" width="9.42578125" customWidth="1"/>
    <col min="7" max="7" width="8.42578125" customWidth="1"/>
    <col min="8" max="8" width="13" customWidth="1"/>
    <col min="9" max="9" width="10.28515625" customWidth="1"/>
    <col min="10" max="10" width="13" customWidth="1"/>
    <col min="11" max="13" width="10.140625" customWidth="1"/>
  </cols>
  <sheetData>
    <row r="1" spans="1:13" ht="18.75" x14ac:dyDescent="0.3">
      <c r="A1" s="23" t="s">
        <v>94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54" customHeight="1" x14ac:dyDescent="0.25">
      <c r="A2" s="21" t="s">
        <v>95</v>
      </c>
      <c r="B2" s="24" t="s">
        <v>96</v>
      </c>
      <c r="C2" s="24" t="s">
        <v>97</v>
      </c>
      <c r="D2" s="24" t="s">
        <v>98</v>
      </c>
      <c r="E2" s="24" t="s">
        <v>99</v>
      </c>
      <c r="F2" s="24" t="s">
        <v>100</v>
      </c>
      <c r="G2" s="26" t="s">
        <v>142</v>
      </c>
      <c r="H2" s="26" t="s">
        <v>143</v>
      </c>
      <c r="I2" s="27" t="s">
        <v>101</v>
      </c>
      <c r="J2" s="28"/>
      <c r="K2" s="28"/>
      <c r="L2" s="29"/>
      <c r="M2" s="21" t="s">
        <v>11</v>
      </c>
    </row>
    <row r="3" spans="1:13" ht="30" x14ac:dyDescent="0.25">
      <c r="A3" s="22"/>
      <c r="B3" s="25"/>
      <c r="C3" s="25"/>
      <c r="D3" s="25"/>
      <c r="E3" s="25"/>
      <c r="F3" s="25"/>
      <c r="G3" s="26"/>
      <c r="H3" s="26"/>
      <c r="I3" s="3" t="s">
        <v>102</v>
      </c>
      <c r="J3" s="3" t="s">
        <v>103</v>
      </c>
      <c r="K3" s="3" t="s">
        <v>104</v>
      </c>
      <c r="L3" s="3" t="s">
        <v>44</v>
      </c>
      <c r="M3" s="22"/>
    </row>
    <row r="4" spans="1:13" x14ac:dyDescent="0.25">
      <c r="A4" s="10" t="s">
        <v>105</v>
      </c>
      <c r="B4" s="15">
        <v>127560</v>
      </c>
      <c r="C4" s="15">
        <v>62000</v>
      </c>
      <c r="D4" s="15">
        <f>+B4-C4</f>
        <v>65560</v>
      </c>
      <c r="E4" s="10">
        <v>61560</v>
      </c>
      <c r="F4" s="15">
        <f>+D4-E4</f>
        <v>4000</v>
      </c>
      <c r="G4" s="15"/>
      <c r="H4" s="15">
        <f>+F4-G4</f>
        <v>4000</v>
      </c>
      <c r="I4" s="15"/>
      <c r="J4" s="15"/>
      <c r="K4" s="15"/>
      <c r="L4" s="15">
        <f>SUM(I4:K4)</f>
        <v>0</v>
      </c>
      <c r="M4" s="15">
        <f>+H4-L4</f>
        <v>4000</v>
      </c>
    </row>
    <row r="5" spans="1:13" x14ac:dyDescent="0.25">
      <c r="A5" s="10" t="s">
        <v>106</v>
      </c>
      <c r="B5" s="15">
        <v>1500</v>
      </c>
      <c r="C5" s="15">
        <v>0</v>
      </c>
      <c r="D5" s="15">
        <f t="shared" ref="D5:D40" si="0">+B5-C5</f>
        <v>1500</v>
      </c>
      <c r="E5" s="10">
        <v>0</v>
      </c>
      <c r="F5" s="15">
        <f t="shared" ref="F5:F40" si="1">+D5-E5</f>
        <v>1500</v>
      </c>
      <c r="G5" s="15"/>
      <c r="H5" s="15">
        <f t="shared" ref="H5:H40" si="2">+F5-G5</f>
        <v>1500</v>
      </c>
      <c r="I5" s="15"/>
      <c r="J5" s="15"/>
      <c r="K5" s="15"/>
      <c r="L5" s="15">
        <f t="shared" ref="L5:L40" si="3">SUM(I5:K5)</f>
        <v>0</v>
      </c>
      <c r="M5" s="15">
        <f>+H5-L5</f>
        <v>1500</v>
      </c>
    </row>
    <row r="6" spans="1:13" x14ac:dyDescent="0.25">
      <c r="A6" s="10" t="s">
        <v>107</v>
      </c>
      <c r="B6" s="15">
        <v>19150</v>
      </c>
      <c r="C6" s="15">
        <v>5000</v>
      </c>
      <c r="D6" s="15">
        <f t="shared" si="0"/>
        <v>14150</v>
      </c>
      <c r="E6" s="10">
        <v>0</v>
      </c>
      <c r="F6" s="15">
        <f t="shared" si="1"/>
        <v>14150</v>
      </c>
      <c r="G6" s="15">
        <v>1150</v>
      </c>
      <c r="H6" s="15">
        <f t="shared" si="2"/>
        <v>13000</v>
      </c>
      <c r="I6" s="15"/>
      <c r="J6" s="15"/>
      <c r="K6" s="15"/>
      <c r="L6" s="15">
        <f t="shared" si="3"/>
        <v>0</v>
      </c>
      <c r="M6" s="15">
        <f>+H6-L6</f>
        <v>13000</v>
      </c>
    </row>
    <row r="7" spans="1:13" x14ac:dyDescent="0.25">
      <c r="A7" s="10" t="s">
        <v>108</v>
      </c>
      <c r="B7" s="15">
        <v>12330</v>
      </c>
      <c r="C7" s="15">
        <v>6500</v>
      </c>
      <c r="D7" s="15">
        <f t="shared" si="0"/>
        <v>5830</v>
      </c>
      <c r="E7" s="10">
        <v>1500</v>
      </c>
      <c r="F7" s="15">
        <f t="shared" si="1"/>
        <v>4330</v>
      </c>
      <c r="G7" s="15"/>
      <c r="H7" s="15">
        <f t="shared" si="2"/>
        <v>4330</v>
      </c>
      <c r="I7" s="15"/>
      <c r="J7" s="15"/>
      <c r="K7" s="15"/>
      <c r="L7" s="15">
        <f t="shared" si="3"/>
        <v>0</v>
      </c>
      <c r="M7" s="15">
        <f>+H7-L7</f>
        <v>4330</v>
      </c>
    </row>
    <row r="8" spans="1:13" x14ac:dyDescent="0.25">
      <c r="A8" s="10" t="s">
        <v>109</v>
      </c>
      <c r="B8" s="15">
        <v>29515</v>
      </c>
      <c r="C8" s="15">
        <v>2000</v>
      </c>
      <c r="D8" s="15">
        <f t="shared" si="0"/>
        <v>27515</v>
      </c>
      <c r="E8" s="10">
        <v>2000</v>
      </c>
      <c r="F8" s="15">
        <f t="shared" si="1"/>
        <v>25515</v>
      </c>
      <c r="G8" s="15"/>
      <c r="H8" s="15">
        <f t="shared" si="2"/>
        <v>25515</v>
      </c>
      <c r="I8" s="15"/>
      <c r="J8" s="15">
        <v>25515</v>
      </c>
      <c r="K8" s="15"/>
      <c r="L8" s="15">
        <f t="shared" si="3"/>
        <v>25515</v>
      </c>
      <c r="M8" s="15">
        <f t="shared" ref="M8" si="4">+H8-L8</f>
        <v>0</v>
      </c>
    </row>
    <row r="9" spans="1:13" x14ac:dyDescent="0.25">
      <c r="A9" s="10" t="s">
        <v>110</v>
      </c>
      <c r="B9" s="15">
        <v>150</v>
      </c>
      <c r="C9" s="15">
        <v>0</v>
      </c>
      <c r="D9" s="15">
        <f t="shared" si="0"/>
        <v>150</v>
      </c>
      <c r="E9" s="10">
        <v>0</v>
      </c>
      <c r="F9" s="15">
        <f t="shared" si="1"/>
        <v>150</v>
      </c>
      <c r="G9" s="15"/>
      <c r="H9" s="15">
        <f t="shared" si="2"/>
        <v>150</v>
      </c>
      <c r="I9" s="15"/>
      <c r="J9" s="15"/>
      <c r="K9" s="15"/>
      <c r="L9" s="15">
        <f t="shared" si="3"/>
        <v>0</v>
      </c>
      <c r="M9" s="15">
        <f>+H9-L9</f>
        <v>150</v>
      </c>
    </row>
    <row r="10" spans="1:13" x14ac:dyDescent="0.25">
      <c r="A10" s="10" t="s">
        <v>111</v>
      </c>
      <c r="B10" s="15">
        <v>3000</v>
      </c>
      <c r="C10" s="15">
        <v>0</v>
      </c>
      <c r="D10" s="15">
        <f t="shared" si="0"/>
        <v>3000</v>
      </c>
      <c r="E10" s="10">
        <v>0</v>
      </c>
      <c r="F10" s="15">
        <f t="shared" si="1"/>
        <v>3000</v>
      </c>
      <c r="G10" s="15"/>
      <c r="H10" s="15">
        <f t="shared" si="2"/>
        <v>3000</v>
      </c>
      <c r="I10" s="15"/>
      <c r="J10" s="15"/>
      <c r="K10" s="15"/>
      <c r="L10" s="15">
        <f t="shared" si="3"/>
        <v>0</v>
      </c>
      <c r="M10" s="15">
        <f>+H10-L10</f>
        <v>3000</v>
      </c>
    </row>
    <row r="11" spans="1:13" x14ac:dyDescent="0.25">
      <c r="A11" s="16" t="s">
        <v>112</v>
      </c>
      <c r="B11" s="15">
        <v>3000</v>
      </c>
      <c r="C11" s="15">
        <v>3000</v>
      </c>
      <c r="D11" s="15">
        <f t="shared" si="0"/>
        <v>0</v>
      </c>
      <c r="E11" s="16">
        <v>0</v>
      </c>
      <c r="F11" s="17">
        <f t="shared" si="1"/>
        <v>0</v>
      </c>
      <c r="G11" s="17"/>
      <c r="H11" s="15">
        <f t="shared" si="2"/>
        <v>0</v>
      </c>
      <c r="I11" s="17"/>
      <c r="J11" s="17"/>
      <c r="K11" s="17"/>
      <c r="L11" s="15">
        <f t="shared" si="3"/>
        <v>0</v>
      </c>
      <c r="M11" s="15">
        <f t="shared" ref="M11" si="5">+H11-L11</f>
        <v>0</v>
      </c>
    </row>
    <row r="12" spans="1:13" x14ac:dyDescent="0.25">
      <c r="A12" s="10" t="s">
        <v>113</v>
      </c>
      <c r="B12" s="15">
        <v>128010</v>
      </c>
      <c r="C12" s="15">
        <v>76410</v>
      </c>
      <c r="D12" s="15">
        <f t="shared" si="0"/>
        <v>51600</v>
      </c>
      <c r="E12" s="10">
        <v>51500</v>
      </c>
      <c r="F12" s="15">
        <f t="shared" si="1"/>
        <v>100</v>
      </c>
      <c r="G12" s="15"/>
      <c r="H12" s="15">
        <f t="shared" si="2"/>
        <v>100</v>
      </c>
      <c r="I12" s="15"/>
      <c r="J12" s="15"/>
      <c r="K12" s="15"/>
      <c r="L12" s="15">
        <f t="shared" si="3"/>
        <v>0</v>
      </c>
      <c r="M12" s="15">
        <f t="shared" ref="M12:M24" si="6">+H12-L12</f>
        <v>100</v>
      </c>
    </row>
    <row r="13" spans="1:13" x14ac:dyDescent="0.25">
      <c r="A13" s="10" t="s">
        <v>114</v>
      </c>
      <c r="B13" s="15">
        <v>92600</v>
      </c>
      <c r="C13" s="15">
        <v>27000</v>
      </c>
      <c r="D13" s="15">
        <f t="shared" si="0"/>
        <v>65600</v>
      </c>
      <c r="E13" s="10">
        <v>61100</v>
      </c>
      <c r="F13" s="15">
        <f t="shared" si="1"/>
        <v>4500</v>
      </c>
      <c r="G13" s="15"/>
      <c r="H13" s="15">
        <f t="shared" si="2"/>
        <v>4500</v>
      </c>
      <c r="I13" s="15"/>
      <c r="J13" s="15"/>
      <c r="K13" s="15"/>
      <c r="L13" s="15">
        <f t="shared" si="3"/>
        <v>0</v>
      </c>
      <c r="M13" s="15">
        <f t="shared" si="6"/>
        <v>4500</v>
      </c>
    </row>
    <row r="14" spans="1:13" x14ac:dyDescent="0.25">
      <c r="A14" s="10" t="s">
        <v>115</v>
      </c>
      <c r="B14" s="15">
        <v>193901</v>
      </c>
      <c r="C14" s="15">
        <v>78300</v>
      </c>
      <c r="D14" s="15">
        <f t="shared" si="0"/>
        <v>115601</v>
      </c>
      <c r="E14" s="10">
        <v>82094</v>
      </c>
      <c r="F14" s="15">
        <f t="shared" si="1"/>
        <v>33507</v>
      </c>
      <c r="G14" s="15"/>
      <c r="H14" s="15">
        <f t="shared" si="2"/>
        <v>33507</v>
      </c>
      <c r="I14" s="15"/>
      <c r="J14" s="15"/>
      <c r="K14" s="15"/>
      <c r="L14" s="15">
        <f t="shared" si="3"/>
        <v>0</v>
      </c>
      <c r="M14" s="15">
        <f t="shared" si="6"/>
        <v>33507</v>
      </c>
    </row>
    <row r="15" spans="1:13" x14ac:dyDescent="0.25">
      <c r="A15" s="10" t="s">
        <v>116</v>
      </c>
      <c r="B15" s="15">
        <v>4930</v>
      </c>
      <c r="C15" s="15">
        <v>4650</v>
      </c>
      <c r="D15" s="15">
        <f t="shared" si="0"/>
        <v>280</v>
      </c>
      <c r="E15" s="10">
        <v>0</v>
      </c>
      <c r="F15" s="15">
        <f t="shared" si="1"/>
        <v>280</v>
      </c>
      <c r="G15" s="15">
        <v>250</v>
      </c>
      <c r="H15" s="15">
        <f t="shared" si="2"/>
        <v>30</v>
      </c>
      <c r="I15" s="15"/>
      <c r="J15" s="15"/>
      <c r="K15" s="15"/>
      <c r="L15" s="15">
        <f t="shared" si="3"/>
        <v>0</v>
      </c>
      <c r="M15" s="15">
        <f t="shared" si="6"/>
        <v>30</v>
      </c>
    </row>
    <row r="16" spans="1:13" x14ac:dyDescent="0.25">
      <c r="A16" s="10" t="s">
        <v>117</v>
      </c>
      <c r="B16" s="15">
        <v>6021</v>
      </c>
      <c r="C16" s="15">
        <v>0</v>
      </c>
      <c r="D16" s="15">
        <f t="shared" si="0"/>
        <v>6021</v>
      </c>
      <c r="E16" s="10">
        <v>0</v>
      </c>
      <c r="F16" s="15">
        <f t="shared" si="1"/>
        <v>6021</v>
      </c>
      <c r="G16" s="15"/>
      <c r="H16" s="15">
        <f t="shared" si="2"/>
        <v>6021</v>
      </c>
      <c r="I16" s="15"/>
      <c r="J16" s="15"/>
      <c r="K16" s="15"/>
      <c r="L16" s="15">
        <f t="shared" si="3"/>
        <v>0</v>
      </c>
      <c r="M16" s="15">
        <f t="shared" si="6"/>
        <v>6021</v>
      </c>
    </row>
    <row r="17" spans="1:13" x14ac:dyDescent="0.25">
      <c r="A17" s="10" t="s">
        <v>118</v>
      </c>
      <c r="B17" s="15">
        <v>1500</v>
      </c>
      <c r="C17" s="15">
        <v>0</v>
      </c>
      <c r="D17" s="15">
        <f t="shared" si="0"/>
        <v>1500</v>
      </c>
      <c r="E17" s="10">
        <v>0</v>
      </c>
      <c r="F17" s="15">
        <f t="shared" si="1"/>
        <v>1500</v>
      </c>
      <c r="G17" s="15"/>
      <c r="H17" s="15">
        <f t="shared" si="2"/>
        <v>1500</v>
      </c>
      <c r="I17" s="15"/>
      <c r="J17" s="15"/>
      <c r="K17" s="15"/>
      <c r="L17" s="15">
        <f t="shared" si="3"/>
        <v>0</v>
      </c>
      <c r="M17" s="15">
        <f t="shared" si="6"/>
        <v>1500</v>
      </c>
    </row>
    <row r="18" spans="1:13" x14ac:dyDescent="0.25">
      <c r="A18" s="10" t="s">
        <v>119</v>
      </c>
      <c r="B18" s="15">
        <v>15500</v>
      </c>
      <c r="C18" s="15">
        <v>6500</v>
      </c>
      <c r="D18" s="15">
        <f t="shared" si="0"/>
        <v>9000</v>
      </c>
      <c r="E18" s="10">
        <v>0</v>
      </c>
      <c r="F18" s="15">
        <f t="shared" si="1"/>
        <v>9000</v>
      </c>
      <c r="G18" s="15"/>
      <c r="H18" s="15">
        <f t="shared" si="2"/>
        <v>9000</v>
      </c>
      <c r="I18" s="15"/>
      <c r="J18" s="15"/>
      <c r="K18" s="15"/>
      <c r="L18" s="15">
        <f t="shared" si="3"/>
        <v>0</v>
      </c>
      <c r="M18" s="15">
        <f t="shared" si="6"/>
        <v>9000</v>
      </c>
    </row>
    <row r="19" spans="1:13" x14ac:dyDescent="0.25">
      <c r="A19" s="10" t="s">
        <v>120</v>
      </c>
      <c r="B19" s="15">
        <v>10500</v>
      </c>
      <c r="C19" s="15">
        <v>0</v>
      </c>
      <c r="D19" s="15">
        <f t="shared" si="0"/>
        <v>10500</v>
      </c>
      <c r="E19" s="10">
        <v>3000</v>
      </c>
      <c r="F19" s="15">
        <f t="shared" si="1"/>
        <v>7500</v>
      </c>
      <c r="G19" s="15"/>
      <c r="H19" s="15">
        <f t="shared" si="2"/>
        <v>7500</v>
      </c>
      <c r="I19" s="15"/>
      <c r="J19" s="15"/>
      <c r="K19" s="15"/>
      <c r="L19" s="15">
        <f t="shared" si="3"/>
        <v>0</v>
      </c>
      <c r="M19" s="15">
        <f t="shared" si="6"/>
        <v>7500</v>
      </c>
    </row>
    <row r="20" spans="1:13" x14ac:dyDescent="0.25">
      <c r="A20" s="10" t="s">
        <v>121</v>
      </c>
      <c r="B20" s="15">
        <v>5305</v>
      </c>
      <c r="C20" s="15">
        <v>150</v>
      </c>
      <c r="D20" s="15">
        <f t="shared" si="0"/>
        <v>5155</v>
      </c>
      <c r="E20" s="10">
        <v>0</v>
      </c>
      <c r="F20" s="15">
        <f t="shared" si="1"/>
        <v>5155</v>
      </c>
      <c r="G20" s="15"/>
      <c r="H20" s="15">
        <f t="shared" si="2"/>
        <v>5155</v>
      </c>
      <c r="I20" s="15"/>
      <c r="J20" s="15"/>
      <c r="K20" s="15"/>
      <c r="L20" s="15">
        <f t="shared" si="3"/>
        <v>0</v>
      </c>
      <c r="M20" s="15">
        <f t="shared" si="6"/>
        <v>5155</v>
      </c>
    </row>
    <row r="21" spans="1:13" x14ac:dyDescent="0.25">
      <c r="A21" s="10" t="s">
        <v>122</v>
      </c>
      <c r="B21" s="15">
        <v>9706</v>
      </c>
      <c r="C21" s="15">
        <v>4936</v>
      </c>
      <c r="D21" s="15">
        <f t="shared" si="0"/>
        <v>4770</v>
      </c>
      <c r="E21" s="10">
        <v>0</v>
      </c>
      <c r="F21" s="15">
        <f t="shared" si="1"/>
        <v>4770</v>
      </c>
      <c r="G21" s="15"/>
      <c r="H21" s="15">
        <f t="shared" si="2"/>
        <v>4770</v>
      </c>
      <c r="I21" s="15"/>
      <c r="J21" s="15"/>
      <c r="K21" s="15"/>
      <c r="L21" s="15">
        <f t="shared" si="3"/>
        <v>0</v>
      </c>
      <c r="M21" s="15">
        <f t="shared" si="6"/>
        <v>4770</v>
      </c>
    </row>
    <row r="22" spans="1:13" x14ac:dyDescent="0.25">
      <c r="A22" s="10" t="s">
        <v>123</v>
      </c>
      <c r="B22" s="15">
        <v>1500</v>
      </c>
      <c r="C22" s="15">
        <v>0</v>
      </c>
      <c r="D22" s="15">
        <f t="shared" si="0"/>
        <v>1500</v>
      </c>
      <c r="E22" s="10">
        <v>0</v>
      </c>
      <c r="F22" s="15">
        <f t="shared" si="1"/>
        <v>1500</v>
      </c>
      <c r="G22" s="15"/>
      <c r="H22" s="15">
        <f t="shared" si="2"/>
        <v>1500</v>
      </c>
      <c r="I22" s="15"/>
      <c r="J22" s="15"/>
      <c r="K22" s="15"/>
      <c r="L22" s="15">
        <f t="shared" si="3"/>
        <v>0</v>
      </c>
      <c r="M22" s="15">
        <f t="shared" si="6"/>
        <v>1500</v>
      </c>
    </row>
    <row r="23" spans="1:13" x14ac:dyDescent="0.25">
      <c r="A23" s="10" t="s">
        <v>124</v>
      </c>
      <c r="B23" s="15">
        <v>1500</v>
      </c>
      <c r="C23" s="15">
        <v>0</v>
      </c>
      <c r="D23" s="15">
        <f t="shared" si="0"/>
        <v>1500</v>
      </c>
      <c r="E23" s="10">
        <v>0</v>
      </c>
      <c r="F23" s="15">
        <f t="shared" si="1"/>
        <v>1500</v>
      </c>
      <c r="G23" s="15"/>
      <c r="H23" s="15">
        <f t="shared" si="2"/>
        <v>1500</v>
      </c>
      <c r="I23" s="15"/>
      <c r="J23" s="15"/>
      <c r="K23" s="15"/>
      <c r="L23" s="15">
        <f t="shared" si="3"/>
        <v>0</v>
      </c>
      <c r="M23" s="15">
        <f t="shared" si="6"/>
        <v>1500</v>
      </c>
    </row>
    <row r="24" spans="1:13" x14ac:dyDescent="0.25">
      <c r="A24" s="10" t="s">
        <v>125</v>
      </c>
      <c r="B24" s="15">
        <v>3410</v>
      </c>
      <c r="C24" s="15">
        <v>3030</v>
      </c>
      <c r="D24" s="15">
        <f t="shared" si="0"/>
        <v>380</v>
      </c>
      <c r="E24" s="10">
        <v>0</v>
      </c>
      <c r="F24" s="15">
        <f t="shared" si="1"/>
        <v>380</v>
      </c>
      <c r="G24" s="15"/>
      <c r="H24" s="15">
        <f t="shared" si="2"/>
        <v>380</v>
      </c>
      <c r="I24" s="15"/>
      <c r="J24" s="15"/>
      <c r="K24" s="15"/>
      <c r="L24" s="15">
        <f t="shared" si="3"/>
        <v>0</v>
      </c>
      <c r="M24" s="15">
        <f t="shared" si="6"/>
        <v>380</v>
      </c>
    </row>
    <row r="25" spans="1:13" x14ac:dyDescent="0.25">
      <c r="A25" s="10" t="s">
        <v>126</v>
      </c>
      <c r="B25" s="15">
        <v>128759</v>
      </c>
      <c r="C25" s="15">
        <v>4900</v>
      </c>
      <c r="D25" s="15">
        <f t="shared" si="0"/>
        <v>123859</v>
      </c>
      <c r="E25" s="10">
        <v>6047</v>
      </c>
      <c r="F25" s="15">
        <f t="shared" si="1"/>
        <v>117812</v>
      </c>
      <c r="G25" s="15"/>
      <c r="H25" s="15">
        <f t="shared" si="2"/>
        <v>117812</v>
      </c>
      <c r="I25" s="15">
        <v>1000</v>
      </c>
      <c r="J25" s="15"/>
      <c r="K25" s="15">
        <v>116812</v>
      </c>
      <c r="L25" s="15">
        <f t="shared" si="3"/>
        <v>117812</v>
      </c>
      <c r="M25" s="15">
        <f t="shared" ref="M25" si="7">+H25-L25</f>
        <v>0</v>
      </c>
    </row>
    <row r="26" spans="1:13" x14ac:dyDescent="0.25">
      <c r="A26" s="10" t="s">
        <v>127</v>
      </c>
      <c r="B26" s="15">
        <v>19289</v>
      </c>
      <c r="C26" s="15">
        <v>200</v>
      </c>
      <c r="D26" s="15">
        <f t="shared" si="0"/>
        <v>19089</v>
      </c>
      <c r="E26" s="10">
        <v>0</v>
      </c>
      <c r="F26" s="15">
        <f t="shared" si="1"/>
        <v>19089</v>
      </c>
      <c r="G26" s="15"/>
      <c r="H26" s="15">
        <f t="shared" si="2"/>
        <v>19089</v>
      </c>
      <c r="I26" s="15"/>
      <c r="J26" s="15"/>
      <c r="K26" s="15"/>
      <c r="L26" s="15">
        <f t="shared" si="3"/>
        <v>0</v>
      </c>
      <c r="M26" s="15">
        <f>+H26-L26</f>
        <v>19089</v>
      </c>
    </row>
    <row r="27" spans="1:13" x14ac:dyDescent="0.25">
      <c r="A27" s="10" t="s">
        <v>128</v>
      </c>
      <c r="B27" s="15">
        <v>19600</v>
      </c>
      <c r="C27" s="15">
        <v>3000</v>
      </c>
      <c r="D27" s="15">
        <f t="shared" si="0"/>
        <v>16600</v>
      </c>
      <c r="E27" s="10">
        <v>15950</v>
      </c>
      <c r="F27" s="15">
        <f t="shared" si="1"/>
        <v>650</v>
      </c>
      <c r="G27" s="15">
        <v>150</v>
      </c>
      <c r="H27" s="15">
        <f t="shared" si="2"/>
        <v>500</v>
      </c>
      <c r="I27" s="15"/>
      <c r="J27" s="15"/>
      <c r="K27" s="15"/>
      <c r="L27" s="15">
        <f t="shared" si="3"/>
        <v>0</v>
      </c>
      <c r="M27" s="15">
        <f>+H27-L27</f>
        <v>500</v>
      </c>
    </row>
    <row r="28" spans="1:13" x14ac:dyDescent="0.25">
      <c r="A28" s="10" t="s">
        <v>129</v>
      </c>
      <c r="B28" s="15">
        <v>16827</v>
      </c>
      <c r="C28" s="15">
        <v>6030</v>
      </c>
      <c r="D28" s="15">
        <f t="shared" si="0"/>
        <v>10797</v>
      </c>
      <c r="E28" s="10">
        <v>10650</v>
      </c>
      <c r="F28" s="15">
        <f t="shared" si="1"/>
        <v>147</v>
      </c>
      <c r="G28" s="15">
        <v>0</v>
      </c>
      <c r="H28" s="15">
        <f t="shared" si="2"/>
        <v>147</v>
      </c>
      <c r="I28" s="15"/>
      <c r="J28" s="15"/>
      <c r="K28" s="15"/>
      <c r="L28" s="15">
        <f t="shared" si="3"/>
        <v>0</v>
      </c>
      <c r="M28" s="15">
        <f>+H28-L28</f>
        <v>147</v>
      </c>
    </row>
    <row r="29" spans="1:13" ht="13.5" customHeight="1" x14ac:dyDescent="0.25">
      <c r="A29" s="16" t="s">
        <v>130</v>
      </c>
      <c r="B29" s="15">
        <v>3300</v>
      </c>
      <c r="C29" s="15">
        <v>0</v>
      </c>
      <c r="D29" s="15">
        <f t="shared" si="0"/>
        <v>3300</v>
      </c>
      <c r="E29" s="16">
        <v>3300</v>
      </c>
      <c r="F29" s="17">
        <f t="shared" si="1"/>
        <v>0</v>
      </c>
      <c r="G29" s="17"/>
      <c r="H29" s="15">
        <f t="shared" si="2"/>
        <v>0</v>
      </c>
      <c r="I29" s="17"/>
      <c r="J29" s="17"/>
      <c r="K29" s="17"/>
      <c r="L29" s="15">
        <f t="shared" si="3"/>
        <v>0</v>
      </c>
      <c r="M29" s="15">
        <f t="shared" ref="M29" si="8">+H29-L29</f>
        <v>0</v>
      </c>
    </row>
    <row r="30" spans="1:13" x14ac:dyDescent="0.25">
      <c r="A30" s="10" t="s">
        <v>131</v>
      </c>
      <c r="B30" s="15">
        <v>3980</v>
      </c>
      <c r="C30" s="15">
        <v>0</v>
      </c>
      <c r="D30" s="15">
        <f t="shared" si="0"/>
        <v>3980</v>
      </c>
      <c r="E30" s="10">
        <v>0</v>
      </c>
      <c r="F30" s="15">
        <f t="shared" si="1"/>
        <v>3980</v>
      </c>
      <c r="G30" s="15">
        <v>1800</v>
      </c>
      <c r="H30" s="15">
        <f t="shared" si="2"/>
        <v>2180</v>
      </c>
      <c r="I30" s="15"/>
      <c r="J30" s="15"/>
      <c r="K30" s="15"/>
      <c r="L30" s="15">
        <f t="shared" si="3"/>
        <v>0</v>
      </c>
      <c r="M30" s="15">
        <f t="shared" ref="M30:M35" si="9">+H30-L30</f>
        <v>2180</v>
      </c>
    </row>
    <row r="31" spans="1:13" x14ac:dyDescent="0.25">
      <c r="A31" s="10" t="s">
        <v>132</v>
      </c>
      <c r="B31" s="15">
        <v>3300</v>
      </c>
      <c r="C31" s="15">
        <v>300</v>
      </c>
      <c r="D31" s="15">
        <f t="shared" si="0"/>
        <v>3000</v>
      </c>
      <c r="E31" s="10">
        <v>0</v>
      </c>
      <c r="F31" s="15">
        <f t="shared" si="1"/>
        <v>3000</v>
      </c>
      <c r="G31" s="15"/>
      <c r="H31" s="15">
        <f t="shared" si="2"/>
        <v>3000</v>
      </c>
      <c r="I31" s="15"/>
      <c r="J31" s="15"/>
      <c r="K31" s="15"/>
      <c r="L31" s="15">
        <f t="shared" si="3"/>
        <v>0</v>
      </c>
      <c r="M31" s="15">
        <f t="shared" si="9"/>
        <v>3000</v>
      </c>
    </row>
    <row r="32" spans="1:13" x14ac:dyDescent="0.25">
      <c r="A32" s="10" t="s">
        <v>133</v>
      </c>
      <c r="B32" s="15">
        <v>13540</v>
      </c>
      <c r="C32" s="15">
        <v>1500</v>
      </c>
      <c r="D32" s="15">
        <f t="shared" si="0"/>
        <v>12040</v>
      </c>
      <c r="E32" s="10">
        <v>0</v>
      </c>
      <c r="F32" s="15">
        <f t="shared" si="1"/>
        <v>12040</v>
      </c>
      <c r="G32" s="15"/>
      <c r="H32" s="15">
        <f t="shared" si="2"/>
        <v>12040</v>
      </c>
      <c r="I32" s="15"/>
      <c r="J32" s="15"/>
      <c r="K32" s="15"/>
      <c r="L32" s="15">
        <f t="shared" si="3"/>
        <v>0</v>
      </c>
      <c r="M32" s="15">
        <f t="shared" si="9"/>
        <v>12040</v>
      </c>
    </row>
    <row r="33" spans="1:13" x14ac:dyDescent="0.25">
      <c r="A33" s="10" t="s">
        <v>134</v>
      </c>
      <c r="B33" s="15">
        <v>6500</v>
      </c>
      <c r="C33" s="15">
        <v>3000</v>
      </c>
      <c r="D33" s="15">
        <f t="shared" si="0"/>
        <v>3500</v>
      </c>
      <c r="E33" s="10">
        <v>0</v>
      </c>
      <c r="F33" s="15">
        <f t="shared" si="1"/>
        <v>3500</v>
      </c>
      <c r="G33" s="15"/>
      <c r="H33" s="15">
        <f t="shared" si="2"/>
        <v>3500</v>
      </c>
      <c r="I33" s="15"/>
      <c r="J33" s="15"/>
      <c r="K33" s="15"/>
      <c r="L33" s="15">
        <f t="shared" si="3"/>
        <v>0</v>
      </c>
      <c r="M33" s="15">
        <f t="shared" si="9"/>
        <v>3500</v>
      </c>
    </row>
    <row r="34" spans="1:13" x14ac:dyDescent="0.25">
      <c r="A34" s="16" t="s">
        <v>135</v>
      </c>
      <c r="B34" s="15">
        <v>1500</v>
      </c>
      <c r="C34" s="15">
        <v>1500</v>
      </c>
      <c r="D34" s="15">
        <f t="shared" si="0"/>
        <v>0</v>
      </c>
      <c r="E34" s="16">
        <v>0</v>
      </c>
      <c r="F34" s="17">
        <f t="shared" si="1"/>
        <v>0</v>
      </c>
      <c r="G34" s="17"/>
      <c r="H34" s="15">
        <f t="shared" si="2"/>
        <v>0</v>
      </c>
      <c r="I34" s="17"/>
      <c r="J34" s="17"/>
      <c r="K34" s="17"/>
      <c r="L34" s="15">
        <f t="shared" si="3"/>
        <v>0</v>
      </c>
      <c r="M34" s="15">
        <f t="shared" si="9"/>
        <v>0</v>
      </c>
    </row>
    <row r="35" spans="1:13" x14ac:dyDescent="0.25">
      <c r="A35" s="10" t="s">
        <v>136</v>
      </c>
      <c r="B35" s="15">
        <v>9780</v>
      </c>
      <c r="C35" s="15">
        <v>1780</v>
      </c>
      <c r="D35" s="15">
        <f t="shared" si="0"/>
        <v>8000</v>
      </c>
      <c r="E35" s="10">
        <v>0</v>
      </c>
      <c r="F35" s="15">
        <f t="shared" si="1"/>
        <v>8000</v>
      </c>
      <c r="G35" s="15"/>
      <c r="H35" s="15">
        <f t="shared" si="2"/>
        <v>8000</v>
      </c>
      <c r="I35" s="15"/>
      <c r="J35" s="15"/>
      <c r="K35" s="15"/>
      <c r="L35" s="15">
        <f t="shared" si="3"/>
        <v>0</v>
      </c>
      <c r="M35" s="15">
        <f t="shared" si="9"/>
        <v>8000</v>
      </c>
    </row>
    <row r="36" spans="1:13" x14ac:dyDescent="0.25">
      <c r="A36" s="16" t="s">
        <v>137</v>
      </c>
      <c r="B36" s="15">
        <v>3000</v>
      </c>
      <c r="C36" s="15">
        <v>0</v>
      </c>
      <c r="D36" s="15">
        <f t="shared" si="0"/>
        <v>3000</v>
      </c>
      <c r="E36" s="16">
        <v>3000</v>
      </c>
      <c r="F36" s="17">
        <f t="shared" si="1"/>
        <v>0</v>
      </c>
      <c r="G36" s="17"/>
      <c r="H36" s="15">
        <f t="shared" si="2"/>
        <v>0</v>
      </c>
      <c r="I36" s="17"/>
      <c r="J36" s="17"/>
      <c r="K36" s="17"/>
      <c r="L36" s="15">
        <f t="shared" si="3"/>
        <v>0</v>
      </c>
      <c r="M36" s="15">
        <f t="shared" ref="M36:M37" si="10">+H36-L36</f>
        <v>0</v>
      </c>
    </row>
    <row r="37" spans="1:13" x14ac:dyDescent="0.25">
      <c r="A37" s="16" t="s">
        <v>138</v>
      </c>
      <c r="B37" s="15">
        <v>36150</v>
      </c>
      <c r="C37" s="15">
        <v>150</v>
      </c>
      <c r="D37" s="15">
        <f t="shared" si="0"/>
        <v>36000</v>
      </c>
      <c r="E37" s="16">
        <v>36000</v>
      </c>
      <c r="F37" s="17">
        <f t="shared" si="1"/>
        <v>0</v>
      </c>
      <c r="G37" s="17"/>
      <c r="H37" s="15">
        <f t="shared" si="2"/>
        <v>0</v>
      </c>
      <c r="I37" s="17"/>
      <c r="J37" s="17"/>
      <c r="K37" s="17"/>
      <c r="L37" s="15">
        <f t="shared" si="3"/>
        <v>0</v>
      </c>
      <c r="M37" s="15">
        <f t="shared" si="10"/>
        <v>0</v>
      </c>
    </row>
    <row r="38" spans="1:13" x14ac:dyDescent="0.25">
      <c r="A38" s="10" t="s">
        <v>139</v>
      </c>
      <c r="B38" s="15">
        <v>44028</v>
      </c>
      <c r="C38" s="15">
        <v>16827</v>
      </c>
      <c r="D38" s="15">
        <f t="shared" si="0"/>
        <v>27201</v>
      </c>
      <c r="E38" s="10">
        <v>24200</v>
      </c>
      <c r="F38" s="15">
        <f t="shared" si="1"/>
        <v>3001</v>
      </c>
      <c r="G38" s="15"/>
      <c r="H38" s="15">
        <f t="shared" si="2"/>
        <v>3001</v>
      </c>
      <c r="I38" s="15"/>
      <c r="J38" s="15"/>
      <c r="K38" s="15"/>
      <c r="L38" s="15">
        <f t="shared" si="3"/>
        <v>0</v>
      </c>
      <c r="M38" s="15">
        <f>+H38-L38</f>
        <v>3001</v>
      </c>
    </row>
    <row r="39" spans="1:13" x14ac:dyDescent="0.25">
      <c r="A39" s="16" t="s">
        <v>140</v>
      </c>
      <c r="B39" s="15">
        <v>6000</v>
      </c>
      <c r="C39" s="15">
        <v>6000</v>
      </c>
      <c r="D39" s="15">
        <f t="shared" si="0"/>
        <v>0</v>
      </c>
      <c r="E39" s="16">
        <v>0</v>
      </c>
      <c r="F39" s="17">
        <f t="shared" si="1"/>
        <v>0</v>
      </c>
      <c r="G39" s="17"/>
      <c r="H39" s="15">
        <f t="shared" si="2"/>
        <v>0</v>
      </c>
      <c r="I39" s="17"/>
      <c r="J39" s="17"/>
      <c r="K39" s="17"/>
      <c r="L39" s="15">
        <f t="shared" si="3"/>
        <v>0</v>
      </c>
      <c r="M39" s="15">
        <f t="shared" ref="M39:M40" si="11">+H39-L39</f>
        <v>0</v>
      </c>
    </row>
    <row r="40" spans="1:13" x14ac:dyDescent="0.25">
      <c r="A40" s="10" t="s">
        <v>141</v>
      </c>
      <c r="B40" s="15">
        <v>335201</v>
      </c>
      <c r="C40" s="15">
        <v>46500</v>
      </c>
      <c r="D40" s="15">
        <f t="shared" si="0"/>
        <v>288701</v>
      </c>
      <c r="E40" s="10">
        <v>288701</v>
      </c>
      <c r="F40" s="15">
        <f t="shared" si="1"/>
        <v>0</v>
      </c>
      <c r="G40" s="15"/>
      <c r="H40" s="15">
        <f t="shared" si="2"/>
        <v>0</v>
      </c>
      <c r="I40" s="15"/>
      <c r="J40" s="15"/>
      <c r="K40" s="15"/>
      <c r="L40" s="15">
        <f t="shared" si="3"/>
        <v>0</v>
      </c>
      <c r="M40" s="15">
        <f t="shared" si="11"/>
        <v>0</v>
      </c>
    </row>
    <row r="41" spans="1:13" ht="15.75" x14ac:dyDescent="0.25">
      <c r="A41" s="18" t="s">
        <v>44</v>
      </c>
      <c r="B41" s="19">
        <f t="shared" ref="B41:M41" si="12">SUM(B4:B40)</f>
        <v>1321342</v>
      </c>
      <c r="C41" s="19">
        <f t="shared" si="12"/>
        <v>371163</v>
      </c>
      <c r="D41" s="19">
        <f t="shared" si="12"/>
        <v>950179</v>
      </c>
      <c r="E41" s="19">
        <f t="shared" si="12"/>
        <v>650602</v>
      </c>
      <c r="F41" s="19">
        <f t="shared" si="12"/>
        <v>299577</v>
      </c>
      <c r="G41" s="19">
        <f t="shared" si="12"/>
        <v>3350</v>
      </c>
      <c r="H41" s="19">
        <f t="shared" si="12"/>
        <v>296227</v>
      </c>
      <c r="I41" s="19">
        <f t="shared" si="12"/>
        <v>1000</v>
      </c>
      <c r="J41" s="19">
        <f t="shared" si="12"/>
        <v>25515</v>
      </c>
      <c r="K41" s="19">
        <f t="shared" si="12"/>
        <v>116812</v>
      </c>
      <c r="L41" s="19">
        <f t="shared" si="12"/>
        <v>143327</v>
      </c>
      <c r="M41" s="19">
        <f t="shared" si="12"/>
        <v>152900</v>
      </c>
    </row>
    <row r="45" spans="1:13" hidden="1" x14ac:dyDescent="0.25"/>
    <row r="46" spans="1:13" hidden="1" x14ac:dyDescent="0.25">
      <c r="E46">
        <v>649235.47000000044</v>
      </c>
      <c r="G46">
        <v>31343.59</v>
      </c>
      <c r="H46">
        <v>31343.59</v>
      </c>
      <c r="I46">
        <v>54184.86</v>
      </c>
    </row>
    <row r="47" spans="1:13" hidden="1" x14ac:dyDescent="0.25">
      <c r="E47" s="20">
        <f>+E46-E41</f>
        <v>-1366.5299999995623</v>
      </c>
    </row>
  </sheetData>
  <mergeCells count="11"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L2"/>
  </mergeCells>
  <pageMargins left="0.89" right="0.7" top="0.49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"/>
  <sheetViews>
    <sheetView tabSelected="1" topLeftCell="V1" workbookViewId="0">
      <selection activeCell="AR4" sqref="AR4"/>
    </sheetView>
  </sheetViews>
  <sheetFormatPr defaultRowHeight="15" x14ac:dyDescent="0.25"/>
  <cols>
    <col min="1" max="1" width="3.7109375" customWidth="1"/>
    <col min="2" max="2" width="4" bestFit="1" customWidth="1"/>
    <col min="3" max="3" width="26" customWidth="1"/>
    <col min="4" max="4" width="11" bestFit="1" customWidth="1"/>
    <col min="5" max="5" width="9" bestFit="1" customWidth="1"/>
    <col min="6" max="6" width="11" bestFit="1" customWidth="1"/>
    <col min="7" max="7" width="9" customWidth="1"/>
    <col min="8" max="8" width="11" bestFit="1" customWidth="1"/>
    <col min="9" max="9" width="9" bestFit="1" customWidth="1"/>
    <col min="10" max="10" width="8.7109375" bestFit="1" customWidth="1"/>
    <col min="11" max="12" width="6" bestFit="1" customWidth="1"/>
    <col min="13" max="13" width="7.42578125" bestFit="1" customWidth="1"/>
    <col min="14" max="14" width="5.140625" bestFit="1" customWidth="1"/>
    <col min="15" max="16" width="6" bestFit="1" customWidth="1"/>
    <col min="19" max="19" width="7" bestFit="1" customWidth="1"/>
    <col min="20" max="25" width="7" customWidth="1"/>
    <col min="26" max="26" width="7" bestFit="1" customWidth="1"/>
    <col min="27" max="28" width="7" customWidth="1"/>
    <col min="29" max="29" width="6.28515625" bestFit="1" customWidth="1"/>
    <col min="30" max="30" width="6.28515625" customWidth="1"/>
    <col min="31" max="31" width="8.28515625" bestFit="1" customWidth="1"/>
    <col min="32" max="32" width="11" customWidth="1"/>
    <col min="35" max="35" width="7" bestFit="1" customWidth="1"/>
    <col min="36" max="36" width="8.5703125" bestFit="1" customWidth="1"/>
    <col min="37" max="37" width="7.42578125" bestFit="1" customWidth="1"/>
    <col min="38" max="38" width="8.28515625" bestFit="1" customWidth="1"/>
    <col min="39" max="39" width="7.7109375" bestFit="1" customWidth="1"/>
    <col min="40" max="40" width="7" bestFit="1" customWidth="1"/>
    <col min="41" max="41" width="9" bestFit="1" customWidth="1"/>
    <col min="42" max="42" width="7.85546875" bestFit="1" customWidth="1"/>
    <col min="45" max="45" width="4" bestFit="1" customWidth="1"/>
  </cols>
  <sheetData>
    <row r="1" spans="1:45" ht="18.7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</row>
    <row r="2" spans="1:45" ht="15" customHeight="1" x14ac:dyDescent="0.2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4" t="s">
        <v>7</v>
      </c>
      <c r="H2" s="33" t="s">
        <v>8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26" t="s">
        <v>9</v>
      </c>
      <c r="AG2" s="26" t="s">
        <v>10</v>
      </c>
      <c r="AH2" s="30" t="s">
        <v>11</v>
      </c>
      <c r="AI2" s="31"/>
      <c r="AJ2" s="31"/>
      <c r="AK2" s="31"/>
      <c r="AL2" s="31"/>
      <c r="AM2" s="31"/>
      <c r="AN2" s="31"/>
      <c r="AO2" s="32"/>
      <c r="AP2" s="26" t="s">
        <v>10</v>
      </c>
      <c r="AQ2" s="26" t="s">
        <v>12</v>
      </c>
      <c r="AR2" s="26" t="s">
        <v>144</v>
      </c>
      <c r="AS2" s="26" t="s">
        <v>2</v>
      </c>
    </row>
    <row r="3" spans="1:45" ht="60" customHeight="1" x14ac:dyDescent="0.25">
      <c r="A3" s="26"/>
      <c r="B3" s="26"/>
      <c r="C3" s="26"/>
      <c r="D3" s="26"/>
      <c r="E3" s="26"/>
      <c r="F3" s="26"/>
      <c r="G3" s="25"/>
      <c r="H3" s="1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3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2" t="s">
        <v>27</v>
      </c>
      <c r="W3" s="2" t="s">
        <v>28</v>
      </c>
      <c r="X3" s="2" t="s">
        <v>29</v>
      </c>
      <c r="Y3" s="2" t="s">
        <v>30</v>
      </c>
      <c r="Z3" s="2" t="s">
        <v>31</v>
      </c>
      <c r="AA3" s="2" t="s">
        <v>32</v>
      </c>
      <c r="AB3" s="2" t="s">
        <v>33</v>
      </c>
      <c r="AC3" s="2" t="s">
        <v>34</v>
      </c>
      <c r="AD3" s="2" t="s">
        <v>35</v>
      </c>
      <c r="AE3" s="2" t="s">
        <v>36</v>
      </c>
      <c r="AF3" s="26"/>
      <c r="AG3" s="26"/>
      <c r="AH3" s="3" t="s">
        <v>37</v>
      </c>
      <c r="AI3" s="3" t="s">
        <v>38</v>
      </c>
      <c r="AJ3" s="2" t="s">
        <v>39</v>
      </c>
      <c r="AK3" s="2" t="s">
        <v>40</v>
      </c>
      <c r="AL3" s="2" t="s">
        <v>41</v>
      </c>
      <c r="AM3" s="2" t="s">
        <v>42</v>
      </c>
      <c r="AN3" s="2" t="s">
        <v>43</v>
      </c>
      <c r="AO3" s="4" t="s">
        <v>44</v>
      </c>
      <c r="AP3" s="26"/>
      <c r="AQ3" s="26"/>
      <c r="AR3" s="26"/>
      <c r="AS3" s="26"/>
    </row>
    <row r="4" spans="1:45" x14ac:dyDescent="0.25">
      <c r="A4" s="5">
        <v>1</v>
      </c>
      <c r="B4" s="5">
        <v>201</v>
      </c>
      <c r="C4" s="6" t="s">
        <v>45</v>
      </c>
      <c r="D4" s="5">
        <v>127240363</v>
      </c>
      <c r="E4" s="5">
        <v>5458</v>
      </c>
      <c r="F4" s="5">
        <f t="shared" ref="F4:F52" si="0">D4-E4</f>
        <v>127234905</v>
      </c>
      <c r="G4" s="5">
        <v>12602668</v>
      </c>
      <c r="H4" s="7">
        <v>110329741</v>
      </c>
      <c r="I4" s="7">
        <v>0</v>
      </c>
      <c r="J4" s="7">
        <v>0</v>
      </c>
      <c r="K4" s="7"/>
      <c r="L4" s="7"/>
      <c r="M4" s="7"/>
      <c r="N4" s="7">
        <v>10</v>
      </c>
      <c r="O4" s="8">
        <v>12000</v>
      </c>
      <c r="P4" s="5">
        <v>0</v>
      </c>
      <c r="Q4" s="7"/>
      <c r="R4" s="7"/>
      <c r="S4" s="7"/>
      <c r="T4" s="7"/>
      <c r="U4" s="7"/>
      <c r="V4" s="7"/>
      <c r="W4" s="7"/>
      <c r="X4" s="7"/>
      <c r="Y4" s="8"/>
      <c r="Z4" s="7"/>
      <c r="AA4" s="8"/>
      <c r="AB4" s="5"/>
      <c r="AC4" s="7">
        <f>21181-400</f>
        <v>20781</v>
      </c>
      <c r="AD4" s="8"/>
      <c r="AE4" s="9"/>
      <c r="AF4" s="10">
        <f t="shared" ref="AF4:AF34" si="1">SUM(H4:AE4)</f>
        <v>110362532</v>
      </c>
      <c r="AG4" s="10">
        <f>+F4-AF4-G4</f>
        <v>4269705</v>
      </c>
      <c r="AH4" s="5">
        <v>4269705</v>
      </c>
      <c r="AI4" s="5"/>
      <c r="AJ4" s="8"/>
      <c r="AK4" s="8"/>
      <c r="AL4" s="8"/>
      <c r="AM4" s="5"/>
      <c r="AN4" s="5">
        <v>0</v>
      </c>
      <c r="AO4" s="10">
        <f t="shared" ref="AO4:AO34" si="2">SUM(AH4:AN4)</f>
        <v>4269705</v>
      </c>
      <c r="AP4" s="10">
        <f t="shared" ref="AP4:AP51" si="3">+AG4-AO4</f>
        <v>0</v>
      </c>
      <c r="AQ4" s="5">
        <v>0</v>
      </c>
      <c r="AR4" s="10">
        <f>+AO4-AQ4</f>
        <v>4269705</v>
      </c>
      <c r="AS4" s="5">
        <v>201</v>
      </c>
    </row>
    <row r="5" spans="1:45" ht="30" x14ac:dyDescent="0.25">
      <c r="A5" s="5">
        <v>2</v>
      </c>
      <c r="B5" s="5">
        <v>202</v>
      </c>
      <c r="C5" s="6" t="s">
        <v>46</v>
      </c>
      <c r="D5" s="5">
        <v>83063828</v>
      </c>
      <c r="E5" s="5">
        <v>2010</v>
      </c>
      <c r="F5" s="5">
        <f t="shared" si="0"/>
        <v>83061818</v>
      </c>
      <c r="G5" s="5">
        <v>344423</v>
      </c>
      <c r="H5" s="5">
        <v>75712459</v>
      </c>
      <c r="I5" s="5">
        <v>6704953</v>
      </c>
      <c r="J5" s="5">
        <v>0</v>
      </c>
      <c r="K5" s="8"/>
      <c r="L5" s="8"/>
      <c r="M5" s="8"/>
      <c r="N5" s="5"/>
      <c r="O5" s="8">
        <v>0</v>
      </c>
      <c r="P5" s="5">
        <v>0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8">
        <v>0</v>
      </c>
      <c r="AD5" s="5"/>
      <c r="AE5" s="5"/>
      <c r="AF5" s="10">
        <f t="shared" si="1"/>
        <v>82417412</v>
      </c>
      <c r="AG5" s="10">
        <f>+F5-AF5-G5</f>
        <v>299983</v>
      </c>
      <c r="AH5" s="5">
        <v>299983</v>
      </c>
      <c r="AI5" s="5"/>
      <c r="AJ5" s="5"/>
      <c r="AK5" s="5"/>
      <c r="AL5" s="5"/>
      <c r="AM5" s="5"/>
      <c r="AN5" s="5">
        <v>0</v>
      </c>
      <c r="AO5" s="11">
        <f t="shared" si="2"/>
        <v>299983</v>
      </c>
      <c r="AP5" s="11">
        <f t="shared" si="3"/>
        <v>0</v>
      </c>
      <c r="AQ5" s="9">
        <v>0</v>
      </c>
      <c r="AR5" s="10">
        <f t="shared" ref="AR5:AR51" si="4">+AO5-AQ5</f>
        <v>299983</v>
      </c>
      <c r="AS5" s="5">
        <v>202</v>
      </c>
    </row>
    <row r="6" spans="1:45" x14ac:dyDescent="0.25">
      <c r="A6" s="5">
        <v>3</v>
      </c>
      <c r="B6" s="5">
        <v>203</v>
      </c>
      <c r="C6" s="6" t="s">
        <v>47</v>
      </c>
      <c r="D6" s="5">
        <v>65915925</v>
      </c>
      <c r="E6" s="5">
        <v>1000</v>
      </c>
      <c r="F6" s="5">
        <f t="shared" si="0"/>
        <v>65914925</v>
      </c>
      <c r="G6" s="5">
        <v>1900</v>
      </c>
      <c r="H6" s="8">
        <v>60436873</v>
      </c>
      <c r="I6" s="5">
        <v>113296</v>
      </c>
      <c r="J6" s="5">
        <v>4352860</v>
      </c>
      <c r="K6" s="8">
        <v>1000</v>
      </c>
      <c r="L6" s="8"/>
      <c r="M6" s="8"/>
      <c r="N6" s="8">
        <v>50</v>
      </c>
      <c r="O6" s="8">
        <v>0</v>
      </c>
      <c r="P6" s="5">
        <v>27000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5"/>
      <c r="AC6" s="8">
        <v>0</v>
      </c>
      <c r="AD6" s="8"/>
      <c r="AE6" s="5"/>
      <c r="AF6" s="10">
        <f t="shared" si="1"/>
        <v>64931079</v>
      </c>
      <c r="AG6" s="10">
        <f t="shared" ref="AG6:AG51" si="5">+F6-AF6-G6</f>
        <v>981946</v>
      </c>
      <c r="AH6" s="5">
        <v>981946</v>
      </c>
      <c r="AI6" s="5"/>
      <c r="AJ6" s="8"/>
      <c r="AK6" s="8"/>
      <c r="AL6" s="8"/>
      <c r="AM6" s="5"/>
      <c r="AN6" s="5"/>
      <c r="AO6" s="10">
        <f t="shared" si="2"/>
        <v>981946</v>
      </c>
      <c r="AP6" s="10">
        <f t="shared" si="3"/>
        <v>0</v>
      </c>
      <c r="AQ6" s="5">
        <v>0</v>
      </c>
      <c r="AR6" s="10">
        <f t="shared" si="4"/>
        <v>981946</v>
      </c>
      <c r="AS6" s="5">
        <v>203</v>
      </c>
    </row>
    <row r="7" spans="1:45" x14ac:dyDescent="0.25">
      <c r="A7" s="5">
        <v>4</v>
      </c>
      <c r="B7" s="5">
        <v>206</v>
      </c>
      <c r="C7" s="6" t="s">
        <v>48</v>
      </c>
      <c r="D7" s="5">
        <v>23785690</v>
      </c>
      <c r="E7" s="5">
        <v>0</v>
      </c>
      <c r="F7" s="5">
        <f t="shared" si="0"/>
        <v>23785690</v>
      </c>
      <c r="G7" s="5"/>
      <c r="H7" s="5">
        <v>23785690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8">
        <v>0</v>
      </c>
      <c r="AD7" s="5"/>
      <c r="AE7" s="5"/>
      <c r="AF7" s="10">
        <f t="shared" si="1"/>
        <v>23785690</v>
      </c>
      <c r="AG7" s="10">
        <f t="shared" si="5"/>
        <v>0</v>
      </c>
      <c r="AH7" s="5"/>
      <c r="AI7" s="5"/>
      <c r="AJ7" s="5"/>
      <c r="AK7" s="5"/>
      <c r="AL7" s="5"/>
      <c r="AM7" s="5"/>
      <c r="AN7" s="5"/>
      <c r="AO7" s="10">
        <f t="shared" si="2"/>
        <v>0</v>
      </c>
      <c r="AP7" s="10">
        <f t="shared" si="3"/>
        <v>0</v>
      </c>
      <c r="AQ7" s="5">
        <v>0</v>
      </c>
      <c r="AR7" s="10">
        <f t="shared" si="4"/>
        <v>0</v>
      </c>
      <c r="AS7" s="5">
        <v>206</v>
      </c>
    </row>
    <row r="8" spans="1:45" x14ac:dyDescent="0.25">
      <c r="A8" s="5">
        <v>5</v>
      </c>
      <c r="B8" s="5">
        <v>211</v>
      </c>
      <c r="C8" s="6" t="s">
        <v>49</v>
      </c>
      <c r="D8" s="5">
        <v>80148722</v>
      </c>
      <c r="E8" s="5">
        <v>0</v>
      </c>
      <c r="F8" s="5">
        <f t="shared" si="0"/>
        <v>80148722</v>
      </c>
      <c r="G8" s="5">
        <v>1626388</v>
      </c>
      <c r="H8" s="5">
        <v>66880617</v>
      </c>
      <c r="I8" s="5">
        <f>812195+28496</f>
        <v>840691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8">
        <v>0</v>
      </c>
      <c r="AD8" s="5"/>
      <c r="AE8" s="5"/>
      <c r="AF8" s="10">
        <f t="shared" si="1"/>
        <v>67721308</v>
      </c>
      <c r="AG8" s="10">
        <f t="shared" si="5"/>
        <v>10801026</v>
      </c>
      <c r="AH8" s="5">
        <v>10801026</v>
      </c>
      <c r="AI8" s="5"/>
      <c r="AJ8" s="5"/>
      <c r="AK8" s="5"/>
      <c r="AL8" s="5"/>
      <c r="AM8" s="5"/>
      <c r="AN8" s="5"/>
      <c r="AO8" s="10">
        <f t="shared" si="2"/>
        <v>10801026</v>
      </c>
      <c r="AP8" s="10">
        <f t="shared" si="3"/>
        <v>0</v>
      </c>
      <c r="AQ8" s="5">
        <v>0</v>
      </c>
      <c r="AR8" s="10">
        <f t="shared" si="4"/>
        <v>10801026</v>
      </c>
      <c r="AS8" s="5">
        <v>211</v>
      </c>
    </row>
    <row r="9" spans="1:45" ht="30" x14ac:dyDescent="0.25">
      <c r="A9" s="5">
        <v>6</v>
      </c>
      <c r="B9" s="5">
        <v>212</v>
      </c>
      <c r="C9" s="6" t="s">
        <v>50</v>
      </c>
      <c r="D9" s="5">
        <v>82879149</v>
      </c>
      <c r="E9" s="5">
        <v>60</v>
      </c>
      <c r="F9" s="5">
        <f t="shared" si="0"/>
        <v>82879089</v>
      </c>
      <c r="G9" s="5">
        <v>3159</v>
      </c>
      <c r="H9" s="5">
        <v>82865959</v>
      </c>
      <c r="I9" s="5"/>
      <c r="J9" s="5"/>
      <c r="K9" s="5"/>
      <c r="L9" s="5"/>
      <c r="M9" s="5"/>
      <c r="N9" s="5">
        <v>200</v>
      </c>
      <c r="O9" s="5">
        <v>6050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8">
        <v>0</v>
      </c>
      <c r="AD9" s="5"/>
      <c r="AE9" s="5"/>
      <c r="AF9" s="10">
        <f t="shared" si="1"/>
        <v>82872209</v>
      </c>
      <c r="AG9" s="10">
        <f t="shared" si="5"/>
        <v>3721</v>
      </c>
      <c r="AH9" s="5">
        <v>3721</v>
      </c>
      <c r="AI9" s="5"/>
      <c r="AJ9" s="5"/>
      <c r="AK9" s="5"/>
      <c r="AL9" s="5"/>
      <c r="AM9" s="5"/>
      <c r="AN9" s="5"/>
      <c r="AO9" s="10">
        <f t="shared" si="2"/>
        <v>3721</v>
      </c>
      <c r="AP9" s="10">
        <f t="shared" si="3"/>
        <v>0</v>
      </c>
      <c r="AQ9" s="5">
        <v>0</v>
      </c>
      <c r="AR9" s="10">
        <f t="shared" si="4"/>
        <v>3721</v>
      </c>
      <c r="AS9" s="5">
        <v>212</v>
      </c>
    </row>
    <row r="10" spans="1:45" x14ac:dyDescent="0.25">
      <c r="A10" s="5">
        <v>7</v>
      </c>
      <c r="B10" s="5">
        <v>214</v>
      </c>
      <c r="C10" s="6" t="s">
        <v>51</v>
      </c>
      <c r="D10" s="5">
        <v>547290899</v>
      </c>
      <c r="E10" s="5">
        <v>485883</v>
      </c>
      <c r="F10" s="5">
        <f t="shared" si="0"/>
        <v>546805016</v>
      </c>
      <c r="G10" s="5">
        <v>361344</v>
      </c>
      <c r="H10" s="5">
        <f>544730894+1664928</f>
        <v>546395822</v>
      </c>
      <c r="I10" s="5">
        <f>46966+884</f>
        <v>47850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8"/>
      <c r="AD10" s="5"/>
      <c r="AE10" s="5"/>
      <c r="AF10" s="10">
        <f t="shared" si="1"/>
        <v>546443672</v>
      </c>
      <c r="AG10" s="10">
        <f t="shared" si="5"/>
        <v>0</v>
      </c>
      <c r="AH10" s="5">
        <v>0</v>
      </c>
      <c r="AI10" s="5"/>
      <c r="AJ10" s="5"/>
      <c r="AK10" s="5"/>
      <c r="AL10" s="5"/>
      <c r="AM10" s="5"/>
      <c r="AN10" s="5"/>
      <c r="AO10" s="10">
        <f t="shared" si="2"/>
        <v>0</v>
      </c>
      <c r="AP10" s="10">
        <f t="shared" si="3"/>
        <v>0</v>
      </c>
      <c r="AQ10" s="5">
        <v>0</v>
      </c>
      <c r="AR10" s="10">
        <f t="shared" si="4"/>
        <v>0</v>
      </c>
      <c r="AS10" s="5">
        <v>214</v>
      </c>
    </row>
    <row r="11" spans="1:45" x14ac:dyDescent="0.25">
      <c r="A11" s="5">
        <v>8</v>
      </c>
      <c r="B11" s="5">
        <v>221</v>
      </c>
      <c r="C11" s="6" t="s">
        <v>52</v>
      </c>
      <c r="D11" s="5">
        <v>6076</v>
      </c>
      <c r="E11" s="5">
        <v>0</v>
      </c>
      <c r="F11" s="5">
        <f t="shared" si="0"/>
        <v>6076</v>
      </c>
      <c r="G11" s="5"/>
      <c r="H11" s="5"/>
      <c r="I11" s="5">
        <v>6000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>
        <v>76</v>
      </c>
      <c r="AA11" s="5"/>
      <c r="AB11" s="5"/>
      <c r="AC11" s="8">
        <v>0</v>
      </c>
      <c r="AD11" s="5"/>
      <c r="AE11" s="5"/>
      <c r="AF11" s="10">
        <f t="shared" si="1"/>
        <v>6076</v>
      </c>
      <c r="AG11" s="10">
        <f t="shared" si="5"/>
        <v>0</v>
      </c>
      <c r="AH11" s="5"/>
      <c r="AI11" s="5"/>
      <c r="AJ11" s="5"/>
      <c r="AK11" s="5"/>
      <c r="AL11" s="5"/>
      <c r="AM11" s="5"/>
      <c r="AN11" s="5"/>
      <c r="AO11" s="10">
        <f t="shared" si="2"/>
        <v>0</v>
      </c>
      <c r="AP11" s="10">
        <f t="shared" si="3"/>
        <v>0</v>
      </c>
      <c r="AQ11" s="5">
        <v>0</v>
      </c>
      <c r="AR11" s="10">
        <f t="shared" si="4"/>
        <v>0</v>
      </c>
      <c r="AS11" s="5">
        <v>221</v>
      </c>
    </row>
    <row r="12" spans="1:45" x14ac:dyDescent="0.25">
      <c r="A12" s="5">
        <v>10</v>
      </c>
      <c r="B12" s="5">
        <v>233</v>
      </c>
      <c r="C12" s="6" t="s">
        <v>53</v>
      </c>
      <c r="D12" s="5">
        <v>34262</v>
      </c>
      <c r="E12" s="5">
        <v>23204</v>
      </c>
      <c r="F12" s="5">
        <f t="shared" si="0"/>
        <v>11058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>
        <v>10469</v>
      </c>
      <c r="T12" s="5"/>
      <c r="U12" s="5">
        <v>589</v>
      </c>
      <c r="V12" s="5"/>
      <c r="W12" s="5"/>
      <c r="X12" s="5"/>
      <c r="Y12" s="5"/>
      <c r="Z12" s="5"/>
      <c r="AA12" s="5"/>
      <c r="AB12" s="5"/>
      <c r="AC12" s="8">
        <v>0</v>
      </c>
      <c r="AD12" s="5"/>
      <c r="AE12" s="5"/>
      <c r="AF12" s="10">
        <f t="shared" si="1"/>
        <v>11058</v>
      </c>
      <c r="AG12" s="10">
        <f t="shared" si="5"/>
        <v>0</v>
      </c>
      <c r="AH12" s="5"/>
      <c r="AI12" s="5"/>
      <c r="AJ12" s="5"/>
      <c r="AK12" s="5"/>
      <c r="AL12" s="5"/>
      <c r="AM12" s="5"/>
      <c r="AN12" s="5"/>
      <c r="AO12" s="10">
        <f t="shared" si="2"/>
        <v>0</v>
      </c>
      <c r="AP12" s="10">
        <f t="shared" si="3"/>
        <v>0</v>
      </c>
      <c r="AQ12" s="5">
        <v>0</v>
      </c>
      <c r="AR12" s="10">
        <f t="shared" si="4"/>
        <v>0</v>
      </c>
      <c r="AS12" s="5">
        <v>233</v>
      </c>
    </row>
    <row r="13" spans="1:45" x14ac:dyDescent="0.25">
      <c r="A13" s="5">
        <v>11</v>
      </c>
      <c r="B13" s="5">
        <v>261</v>
      </c>
      <c r="C13" s="6" t="s">
        <v>54</v>
      </c>
      <c r="D13" s="5">
        <v>4005605</v>
      </c>
      <c r="E13" s="5">
        <v>45000</v>
      </c>
      <c r="F13" s="5">
        <f t="shared" si="0"/>
        <v>3960605</v>
      </c>
      <c r="G13" s="5">
        <v>115136</v>
      </c>
      <c r="H13" s="5">
        <v>3595350</v>
      </c>
      <c r="I13" s="5">
        <v>132023</v>
      </c>
      <c r="J13" s="5"/>
      <c r="K13" s="5">
        <v>100</v>
      </c>
      <c r="L13" s="5"/>
      <c r="M13" s="5"/>
      <c r="N13" s="5">
        <v>10</v>
      </c>
      <c r="O13" s="5">
        <v>2000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>
        <v>37855</v>
      </c>
      <c r="AC13" s="8">
        <v>0</v>
      </c>
      <c r="AD13" s="5">
        <v>108</v>
      </c>
      <c r="AE13" s="5">
        <v>78023</v>
      </c>
      <c r="AF13" s="10">
        <f t="shared" si="1"/>
        <v>3845469</v>
      </c>
      <c r="AG13" s="10">
        <f t="shared" si="5"/>
        <v>0</v>
      </c>
      <c r="AH13" s="5">
        <v>0</v>
      </c>
      <c r="AI13" s="5"/>
      <c r="AJ13" s="5"/>
      <c r="AK13" s="5"/>
      <c r="AL13" s="5"/>
      <c r="AM13" s="5"/>
      <c r="AN13" s="5"/>
      <c r="AO13" s="10">
        <f t="shared" si="2"/>
        <v>0</v>
      </c>
      <c r="AP13" s="10">
        <f t="shared" si="3"/>
        <v>0</v>
      </c>
      <c r="AQ13" s="5">
        <v>0</v>
      </c>
      <c r="AR13" s="10">
        <f t="shared" si="4"/>
        <v>0</v>
      </c>
      <c r="AS13" s="5">
        <v>261</v>
      </c>
    </row>
    <row r="14" spans="1:45" x14ac:dyDescent="0.25">
      <c r="A14" s="5">
        <v>12</v>
      </c>
      <c r="B14" s="5">
        <v>262</v>
      </c>
      <c r="C14" s="6" t="s">
        <v>55</v>
      </c>
      <c r="D14" s="5">
        <v>3432805</v>
      </c>
      <c r="E14" s="8">
        <v>251877</v>
      </c>
      <c r="F14" s="8">
        <f t="shared" si="0"/>
        <v>3180928</v>
      </c>
      <c r="G14" s="8">
        <v>2330279</v>
      </c>
      <c r="H14" s="5">
        <v>285835</v>
      </c>
      <c r="I14" s="5">
        <f>62807+279347</f>
        <v>342154</v>
      </c>
      <c r="J14" s="5"/>
      <c r="K14" s="5"/>
      <c r="L14" s="5"/>
      <c r="M14" s="5"/>
      <c r="N14" s="5">
        <v>244</v>
      </c>
      <c r="O14" s="5">
        <v>11000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>
        <v>121274</v>
      </c>
      <c r="AA14" s="5"/>
      <c r="AB14" s="5">
        <f>249957+78277-251877</f>
        <v>76357</v>
      </c>
      <c r="AC14" s="8">
        <v>0</v>
      </c>
      <c r="AD14" s="5">
        <v>3117</v>
      </c>
      <c r="AE14" s="5"/>
      <c r="AF14" s="10">
        <f t="shared" si="1"/>
        <v>839981</v>
      </c>
      <c r="AG14" s="10">
        <f t="shared" si="5"/>
        <v>10668</v>
      </c>
      <c r="AH14" s="5">
        <v>10668</v>
      </c>
      <c r="AI14" s="5"/>
      <c r="AJ14" s="5"/>
      <c r="AK14" s="5"/>
      <c r="AL14" s="5"/>
      <c r="AM14" s="5"/>
      <c r="AN14" s="5"/>
      <c r="AO14" s="10">
        <f t="shared" si="2"/>
        <v>10668</v>
      </c>
      <c r="AP14" s="10">
        <f t="shared" si="3"/>
        <v>0</v>
      </c>
      <c r="AQ14" s="5">
        <v>2000</v>
      </c>
      <c r="AR14" s="10">
        <f t="shared" si="4"/>
        <v>8668</v>
      </c>
      <c r="AS14" s="5">
        <v>262</v>
      </c>
    </row>
    <row r="15" spans="1:45" x14ac:dyDescent="0.25">
      <c r="A15" s="5">
        <v>13</v>
      </c>
      <c r="B15" s="5">
        <v>264</v>
      </c>
      <c r="C15" s="6" t="s">
        <v>56</v>
      </c>
      <c r="D15" s="5">
        <v>5883515</v>
      </c>
      <c r="E15" s="8">
        <v>0</v>
      </c>
      <c r="F15" s="8">
        <f t="shared" si="0"/>
        <v>5883515</v>
      </c>
      <c r="G15" s="8"/>
      <c r="H15" s="5">
        <v>5883515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8">
        <v>0</v>
      </c>
      <c r="AD15" s="5"/>
      <c r="AE15" s="5"/>
      <c r="AF15" s="10">
        <f t="shared" si="1"/>
        <v>5883515</v>
      </c>
      <c r="AG15" s="10">
        <f t="shared" si="5"/>
        <v>0</v>
      </c>
      <c r="AH15" s="5"/>
      <c r="AI15" s="5"/>
      <c r="AJ15" s="5"/>
      <c r="AK15" s="5"/>
      <c r="AL15" s="5"/>
      <c r="AM15" s="5"/>
      <c r="AN15" s="5"/>
      <c r="AO15" s="10">
        <f t="shared" si="2"/>
        <v>0</v>
      </c>
      <c r="AP15" s="10">
        <f t="shared" si="3"/>
        <v>0</v>
      </c>
      <c r="AQ15" s="5">
        <v>0</v>
      </c>
      <c r="AR15" s="10">
        <f t="shared" si="4"/>
        <v>0</v>
      </c>
      <c r="AS15" s="5">
        <v>264</v>
      </c>
    </row>
    <row r="16" spans="1:45" ht="30" x14ac:dyDescent="0.25">
      <c r="A16" s="5">
        <v>14</v>
      </c>
      <c r="B16" s="5">
        <v>265</v>
      </c>
      <c r="C16" s="6" t="s">
        <v>57</v>
      </c>
      <c r="D16" s="5">
        <v>10389691</v>
      </c>
      <c r="E16" s="8">
        <v>210735</v>
      </c>
      <c r="F16" s="8">
        <f t="shared" si="0"/>
        <v>10178956</v>
      </c>
      <c r="G16" s="8"/>
      <c r="H16" s="5">
        <v>4651568</v>
      </c>
      <c r="I16" s="5">
        <v>3023488</v>
      </c>
      <c r="J16" s="5">
        <v>2145529</v>
      </c>
      <c r="K16" s="5"/>
      <c r="L16" s="5"/>
      <c r="M16" s="5"/>
      <c r="N16" s="5"/>
      <c r="O16" s="5">
        <v>3000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>
        <v>12074</v>
      </c>
      <c r="AA16" s="5"/>
      <c r="AB16" s="5"/>
      <c r="AC16" s="8">
        <v>0</v>
      </c>
      <c r="AD16" s="5"/>
      <c r="AE16" s="5"/>
      <c r="AF16" s="10">
        <f t="shared" si="1"/>
        <v>9835659</v>
      </c>
      <c r="AG16" s="10">
        <f t="shared" si="5"/>
        <v>343297</v>
      </c>
      <c r="AH16" s="5"/>
      <c r="AI16" s="5"/>
      <c r="AJ16" s="5">
        <f>554032-210735</f>
        <v>343297</v>
      </c>
      <c r="AK16" s="5"/>
      <c r="AL16" s="5"/>
      <c r="AM16" s="5"/>
      <c r="AN16" s="5"/>
      <c r="AO16" s="10">
        <f t="shared" si="2"/>
        <v>343297</v>
      </c>
      <c r="AP16" s="10">
        <f t="shared" si="3"/>
        <v>0</v>
      </c>
      <c r="AQ16" s="5">
        <v>123800</v>
      </c>
      <c r="AR16" s="10">
        <f t="shared" si="4"/>
        <v>219497</v>
      </c>
      <c r="AS16" s="5">
        <v>265</v>
      </c>
    </row>
    <row r="17" spans="1:45" x14ac:dyDescent="0.25">
      <c r="A17" s="5">
        <v>15</v>
      </c>
      <c r="B17" s="5">
        <v>601</v>
      </c>
      <c r="C17" s="6" t="s">
        <v>58</v>
      </c>
      <c r="D17" s="5">
        <v>240707</v>
      </c>
      <c r="E17" s="5">
        <v>0</v>
      </c>
      <c r="F17" s="5">
        <f t="shared" si="0"/>
        <v>240707</v>
      </c>
      <c r="G17" s="5"/>
      <c r="H17" s="5"/>
      <c r="I17" s="5">
        <f>196317+44390</f>
        <v>240707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>
        <v>0</v>
      </c>
      <c r="AC17" s="8">
        <v>0</v>
      </c>
      <c r="AD17" s="5"/>
      <c r="AE17" s="5"/>
      <c r="AF17" s="10">
        <f t="shared" si="1"/>
        <v>240707</v>
      </c>
      <c r="AG17" s="10">
        <f t="shared" si="5"/>
        <v>0</v>
      </c>
      <c r="AH17" s="5"/>
      <c r="AI17" s="5"/>
      <c r="AJ17" s="5"/>
      <c r="AK17" s="5"/>
      <c r="AL17" s="5"/>
      <c r="AM17" s="5"/>
      <c r="AN17" s="5"/>
      <c r="AO17" s="10">
        <f t="shared" si="2"/>
        <v>0</v>
      </c>
      <c r="AP17" s="10">
        <f t="shared" si="3"/>
        <v>0</v>
      </c>
      <c r="AQ17" s="5">
        <v>0</v>
      </c>
      <c r="AR17" s="10">
        <f t="shared" si="4"/>
        <v>0</v>
      </c>
      <c r="AS17" s="5">
        <v>601</v>
      </c>
    </row>
    <row r="18" spans="1:45" x14ac:dyDescent="0.25">
      <c r="A18" s="5">
        <v>16</v>
      </c>
      <c r="B18" s="5">
        <v>603</v>
      </c>
      <c r="C18" s="6" t="s">
        <v>59</v>
      </c>
      <c r="D18" s="5">
        <v>33972</v>
      </c>
      <c r="E18" s="5">
        <v>33335</v>
      </c>
      <c r="F18" s="5">
        <f t="shared" si="0"/>
        <v>637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v>637</v>
      </c>
      <c r="Z18" s="5"/>
      <c r="AA18" s="5"/>
      <c r="AB18" s="5"/>
      <c r="AC18" s="8">
        <v>0</v>
      </c>
      <c r="AD18" s="5"/>
      <c r="AE18" s="5"/>
      <c r="AF18" s="10">
        <f t="shared" si="1"/>
        <v>637</v>
      </c>
      <c r="AG18" s="10">
        <f t="shared" si="5"/>
        <v>0</v>
      </c>
      <c r="AH18" s="5"/>
      <c r="AI18" s="5"/>
      <c r="AJ18" s="5"/>
      <c r="AK18" s="5"/>
      <c r="AL18" s="5"/>
      <c r="AM18" s="5"/>
      <c r="AN18" s="5"/>
      <c r="AO18" s="10">
        <f t="shared" si="2"/>
        <v>0</v>
      </c>
      <c r="AP18" s="10">
        <f t="shared" si="3"/>
        <v>0</v>
      </c>
      <c r="AQ18" s="5">
        <v>0</v>
      </c>
      <c r="AR18" s="10">
        <f t="shared" si="4"/>
        <v>0</v>
      </c>
      <c r="AS18" s="5">
        <v>603</v>
      </c>
    </row>
    <row r="19" spans="1:45" x14ac:dyDescent="0.25">
      <c r="A19" s="5">
        <v>17</v>
      </c>
      <c r="B19" s="5">
        <v>604</v>
      </c>
      <c r="C19" s="6" t="s">
        <v>60</v>
      </c>
      <c r="D19" s="5">
        <v>8893</v>
      </c>
      <c r="E19" s="5">
        <v>0</v>
      </c>
      <c r="F19" s="5">
        <f t="shared" si="0"/>
        <v>8893</v>
      </c>
      <c r="G19" s="5"/>
      <c r="H19" s="5"/>
      <c r="I19" s="5">
        <v>7623</v>
      </c>
      <c r="J19" s="5"/>
      <c r="K19" s="5">
        <v>1000</v>
      </c>
      <c r="L19" s="5"/>
      <c r="M19" s="5"/>
      <c r="N19" s="5">
        <v>270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8">
        <v>0</v>
      </c>
      <c r="AD19" s="5"/>
      <c r="AE19" s="5"/>
      <c r="AF19" s="10">
        <f t="shared" si="1"/>
        <v>8893</v>
      </c>
      <c r="AG19" s="10">
        <f t="shared" si="5"/>
        <v>0</v>
      </c>
      <c r="AH19" s="5"/>
      <c r="AI19" s="5"/>
      <c r="AJ19" s="5"/>
      <c r="AK19" s="5"/>
      <c r="AL19" s="5"/>
      <c r="AM19" s="5"/>
      <c r="AN19" s="5"/>
      <c r="AO19" s="10">
        <f t="shared" si="2"/>
        <v>0</v>
      </c>
      <c r="AP19" s="10">
        <f t="shared" si="3"/>
        <v>0</v>
      </c>
      <c r="AQ19" s="5">
        <v>0</v>
      </c>
      <c r="AR19" s="10">
        <f t="shared" si="4"/>
        <v>0</v>
      </c>
      <c r="AS19" s="5">
        <v>604</v>
      </c>
    </row>
    <row r="20" spans="1:45" x14ac:dyDescent="0.25">
      <c r="A20" s="5">
        <v>18</v>
      </c>
      <c r="B20" s="5">
        <v>613</v>
      </c>
      <c r="C20" s="6" t="s">
        <v>61</v>
      </c>
      <c r="D20" s="5">
        <v>32283</v>
      </c>
      <c r="E20" s="5">
        <v>0</v>
      </c>
      <c r="F20" s="5">
        <f t="shared" si="0"/>
        <v>32283</v>
      </c>
      <c r="G20" s="5"/>
      <c r="H20" s="5"/>
      <c r="I20" s="5">
        <v>32283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8">
        <v>0</v>
      </c>
      <c r="AD20" s="5"/>
      <c r="AE20" s="5"/>
      <c r="AF20" s="10">
        <f t="shared" si="1"/>
        <v>32283</v>
      </c>
      <c r="AG20" s="10">
        <f t="shared" si="5"/>
        <v>0</v>
      </c>
      <c r="AH20" s="5"/>
      <c r="AI20" s="5"/>
      <c r="AJ20" s="5"/>
      <c r="AK20" s="5"/>
      <c r="AL20" s="5"/>
      <c r="AM20" s="5"/>
      <c r="AN20" s="5"/>
      <c r="AO20" s="10">
        <f t="shared" si="2"/>
        <v>0</v>
      </c>
      <c r="AP20" s="10">
        <f t="shared" si="3"/>
        <v>0</v>
      </c>
      <c r="AQ20" s="5">
        <v>0</v>
      </c>
      <c r="AR20" s="10">
        <f t="shared" si="4"/>
        <v>0</v>
      </c>
      <c r="AS20" s="5">
        <v>613</v>
      </c>
    </row>
    <row r="21" spans="1:45" x14ac:dyDescent="0.25">
      <c r="A21" s="5">
        <v>19</v>
      </c>
      <c r="B21" s="5">
        <v>622</v>
      </c>
      <c r="C21" s="6" t="s">
        <v>62</v>
      </c>
      <c r="D21" s="5">
        <v>589969</v>
      </c>
      <c r="E21" s="5">
        <v>5000</v>
      </c>
      <c r="F21" s="5">
        <f t="shared" si="0"/>
        <v>584969</v>
      </c>
      <c r="G21" s="5"/>
      <c r="H21" s="5"/>
      <c r="I21" s="5">
        <f>429425-98191+35720-720+20249</f>
        <v>386483</v>
      </c>
      <c r="J21" s="5"/>
      <c r="K21" s="5">
        <v>2000</v>
      </c>
      <c r="L21" s="5"/>
      <c r="M21" s="5"/>
      <c r="N21" s="5">
        <f>10+50</f>
        <v>60</v>
      </c>
      <c r="O21" s="5"/>
      <c r="P21" s="5"/>
      <c r="Q21" s="5"/>
      <c r="R21" s="5"/>
      <c r="S21" s="5">
        <v>410</v>
      </c>
      <c r="T21" s="5"/>
      <c r="U21" s="5"/>
      <c r="V21" s="5"/>
      <c r="W21" s="5"/>
      <c r="X21" s="5"/>
      <c r="Y21" s="5"/>
      <c r="Z21" s="5"/>
      <c r="AA21" s="5"/>
      <c r="AB21" s="5"/>
      <c r="AC21" s="8">
        <v>0</v>
      </c>
      <c r="AD21" s="5"/>
      <c r="AE21" s="5"/>
      <c r="AF21" s="10">
        <f t="shared" si="1"/>
        <v>388953</v>
      </c>
      <c r="AG21" s="10">
        <f t="shared" si="5"/>
        <v>196016</v>
      </c>
      <c r="AH21" s="5"/>
      <c r="AI21" s="5"/>
      <c r="AJ21" s="5"/>
      <c r="AK21" s="5">
        <f>149920+280</f>
        <v>150200</v>
      </c>
      <c r="AL21" s="5">
        <v>45816</v>
      </c>
      <c r="AM21" s="5"/>
      <c r="AN21" s="5"/>
      <c r="AO21" s="10">
        <f t="shared" si="2"/>
        <v>196016</v>
      </c>
      <c r="AP21" s="10">
        <f t="shared" si="3"/>
        <v>0</v>
      </c>
      <c r="AQ21" s="5">
        <v>196016</v>
      </c>
      <c r="AR21" s="10">
        <f t="shared" si="4"/>
        <v>0</v>
      </c>
      <c r="AS21" s="5">
        <v>622</v>
      </c>
    </row>
    <row r="22" spans="1:45" ht="30" x14ac:dyDescent="0.25">
      <c r="A22" s="5">
        <v>20</v>
      </c>
      <c r="B22" s="5">
        <v>623</v>
      </c>
      <c r="C22" s="6" t="s">
        <v>63</v>
      </c>
      <c r="D22" s="5">
        <v>5289</v>
      </c>
      <c r="E22" s="5">
        <v>4000</v>
      </c>
      <c r="F22" s="5">
        <f t="shared" si="0"/>
        <v>1289</v>
      </c>
      <c r="G22" s="5"/>
      <c r="H22" s="5"/>
      <c r="I22" s="5"/>
      <c r="J22" s="5"/>
      <c r="K22" s="5">
        <v>1000</v>
      </c>
      <c r="L22" s="5">
        <v>50</v>
      </c>
      <c r="M22" s="5"/>
      <c r="N22" s="5"/>
      <c r="O22" s="5"/>
      <c r="P22" s="5"/>
      <c r="Q22" s="5"/>
      <c r="R22" s="5"/>
      <c r="S22" s="5">
        <v>239</v>
      </c>
      <c r="T22" s="5"/>
      <c r="U22" s="5"/>
      <c r="V22" s="5"/>
      <c r="W22" s="5"/>
      <c r="X22" s="5"/>
      <c r="Y22" s="5"/>
      <c r="Z22" s="5"/>
      <c r="AA22" s="5"/>
      <c r="AB22" s="5">
        <v>0</v>
      </c>
      <c r="AC22" s="8">
        <v>0</v>
      </c>
      <c r="AD22" s="5"/>
      <c r="AE22" s="5"/>
      <c r="AF22" s="10">
        <f t="shared" si="1"/>
        <v>1289</v>
      </c>
      <c r="AG22" s="10">
        <f t="shared" si="5"/>
        <v>0</v>
      </c>
      <c r="AH22" s="5"/>
      <c r="AI22" s="5"/>
      <c r="AJ22" s="5"/>
      <c r="AK22" s="5"/>
      <c r="AL22" s="5"/>
      <c r="AM22" s="5"/>
      <c r="AN22" s="5"/>
      <c r="AO22" s="10">
        <f t="shared" si="2"/>
        <v>0</v>
      </c>
      <c r="AP22" s="10">
        <f t="shared" si="3"/>
        <v>0</v>
      </c>
      <c r="AQ22" s="5">
        <v>0</v>
      </c>
      <c r="AR22" s="10">
        <f t="shared" si="4"/>
        <v>0</v>
      </c>
      <c r="AS22" s="5">
        <v>623</v>
      </c>
    </row>
    <row r="23" spans="1:45" x14ac:dyDescent="0.25">
      <c r="A23" s="5">
        <v>21</v>
      </c>
      <c r="B23" s="5">
        <v>624</v>
      </c>
      <c r="C23" s="6" t="s">
        <v>64</v>
      </c>
      <c r="D23" s="5">
        <v>3130</v>
      </c>
      <c r="E23" s="5">
        <v>30</v>
      </c>
      <c r="F23" s="5">
        <f t="shared" si="0"/>
        <v>3100</v>
      </c>
      <c r="G23" s="5"/>
      <c r="H23" s="5"/>
      <c r="I23" s="5"/>
      <c r="J23" s="5"/>
      <c r="K23" s="5">
        <v>3000</v>
      </c>
      <c r="L23" s="5">
        <v>100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8">
        <v>0</v>
      </c>
      <c r="AD23" s="5"/>
      <c r="AE23" s="5"/>
      <c r="AF23" s="10">
        <f t="shared" si="1"/>
        <v>3100</v>
      </c>
      <c r="AG23" s="10">
        <f t="shared" si="5"/>
        <v>0</v>
      </c>
      <c r="AH23" s="5"/>
      <c r="AI23" s="5"/>
      <c r="AJ23" s="5"/>
      <c r="AK23" s="5"/>
      <c r="AL23" s="5"/>
      <c r="AM23" s="5"/>
      <c r="AN23" s="5"/>
      <c r="AO23" s="10">
        <f t="shared" si="2"/>
        <v>0</v>
      </c>
      <c r="AP23" s="10">
        <f t="shared" si="3"/>
        <v>0</v>
      </c>
      <c r="AQ23" s="5">
        <v>0</v>
      </c>
      <c r="AR23" s="10">
        <f t="shared" si="4"/>
        <v>0</v>
      </c>
      <c r="AS23" s="5">
        <v>624</v>
      </c>
    </row>
    <row r="24" spans="1:45" x14ac:dyDescent="0.25">
      <c r="A24" s="5">
        <v>22</v>
      </c>
      <c r="B24" s="5">
        <v>631</v>
      </c>
      <c r="C24" s="6" t="s">
        <v>65</v>
      </c>
      <c r="D24" s="5">
        <v>138020</v>
      </c>
      <c r="E24" s="5">
        <v>0</v>
      </c>
      <c r="F24" s="5">
        <f t="shared" si="0"/>
        <v>138020</v>
      </c>
      <c r="G24" s="5"/>
      <c r="H24" s="5"/>
      <c r="I24" s="5"/>
      <c r="J24" s="5"/>
      <c r="K24" s="5"/>
      <c r="L24" s="5">
        <v>250</v>
      </c>
      <c r="M24" s="5">
        <v>137770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8">
        <v>0</v>
      </c>
      <c r="AD24" s="5"/>
      <c r="AE24" s="5"/>
      <c r="AF24" s="10">
        <f t="shared" si="1"/>
        <v>138020</v>
      </c>
      <c r="AG24" s="10">
        <f t="shared" si="5"/>
        <v>0</v>
      </c>
      <c r="AH24" s="5"/>
      <c r="AI24" s="5"/>
      <c r="AJ24" s="5"/>
      <c r="AK24" s="5"/>
      <c r="AL24" s="5"/>
      <c r="AM24" s="5"/>
      <c r="AN24" s="5"/>
      <c r="AO24" s="10">
        <f t="shared" si="2"/>
        <v>0</v>
      </c>
      <c r="AP24" s="10">
        <f t="shared" si="3"/>
        <v>0</v>
      </c>
      <c r="AQ24" s="5">
        <v>0</v>
      </c>
      <c r="AR24" s="10">
        <f t="shared" si="4"/>
        <v>0</v>
      </c>
      <c r="AS24" s="5">
        <v>631</v>
      </c>
    </row>
    <row r="25" spans="1:45" x14ac:dyDescent="0.25">
      <c r="A25" s="5">
        <v>23</v>
      </c>
      <c r="B25" s="5">
        <v>634</v>
      </c>
      <c r="C25" s="6" t="s">
        <v>66</v>
      </c>
      <c r="D25" s="5">
        <v>434873</v>
      </c>
      <c r="E25" s="5">
        <v>80</v>
      </c>
      <c r="F25" s="5">
        <f t="shared" si="0"/>
        <v>434793</v>
      </c>
      <c r="G25" s="5"/>
      <c r="H25" s="5">
        <v>0</v>
      </c>
      <c r="I25" s="5"/>
      <c r="J25" s="5"/>
      <c r="K25" s="5">
        <v>1000</v>
      </c>
      <c r="L25" s="5"/>
      <c r="M25" s="5"/>
      <c r="N25" s="5"/>
      <c r="O25" s="5">
        <v>590</v>
      </c>
      <c r="P25" s="5"/>
      <c r="Q25" s="5"/>
      <c r="R25" s="5"/>
      <c r="S25" s="5">
        <v>152025</v>
      </c>
      <c r="T25" s="5"/>
      <c r="U25" s="5"/>
      <c r="V25" s="5"/>
      <c r="W25" s="5"/>
      <c r="X25" s="5"/>
      <c r="Y25" s="5"/>
      <c r="Z25" s="5"/>
      <c r="AA25" s="5"/>
      <c r="AB25" s="5">
        <v>281178</v>
      </c>
      <c r="AC25" s="8">
        <v>0</v>
      </c>
      <c r="AD25" s="5"/>
      <c r="AE25" s="5"/>
      <c r="AF25" s="10">
        <f t="shared" si="1"/>
        <v>434793</v>
      </c>
      <c r="AG25" s="10">
        <f t="shared" si="5"/>
        <v>0</v>
      </c>
      <c r="AH25" s="5"/>
      <c r="AI25" s="5"/>
      <c r="AJ25" s="5"/>
      <c r="AK25" s="5"/>
      <c r="AL25" s="5"/>
      <c r="AM25" s="5"/>
      <c r="AN25" s="5"/>
      <c r="AO25" s="10">
        <f t="shared" si="2"/>
        <v>0</v>
      </c>
      <c r="AP25" s="10">
        <f t="shared" si="3"/>
        <v>0</v>
      </c>
      <c r="AQ25" s="5">
        <v>0</v>
      </c>
      <c r="AR25" s="10">
        <f t="shared" si="4"/>
        <v>0</v>
      </c>
      <c r="AS25" s="5">
        <v>634</v>
      </c>
    </row>
    <row r="26" spans="1:45" x14ac:dyDescent="0.25">
      <c r="A26" s="5">
        <v>24</v>
      </c>
      <c r="B26" s="5">
        <v>636</v>
      </c>
      <c r="C26" s="6" t="s">
        <v>67</v>
      </c>
      <c r="D26" s="5">
        <v>89148</v>
      </c>
      <c r="E26" s="5">
        <v>10</v>
      </c>
      <c r="F26" s="5">
        <f t="shared" si="0"/>
        <v>89138</v>
      </c>
      <c r="G26" s="5"/>
      <c r="H26" s="5"/>
      <c r="I26" s="5">
        <v>79436</v>
      </c>
      <c r="J26" s="5"/>
      <c r="K26" s="5">
        <v>3000</v>
      </c>
      <c r="L26" s="5">
        <v>50</v>
      </c>
      <c r="M26" s="5"/>
      <c r="N26" s="5">
        <v>10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8">
        <v>0</v>
      </c>
      <c r="AD26" s="5"/>
      <c r="AE26" s="5"/>
      <c r="AF26" s="10">
        <f t="shared" si="1"/>
        <v>82496</v>
      </c>
      <c r="AG26" s="10">
        <f t="shared" si="5"/>
        <v>6642</v>
      </c>
      <c r="AH26" s="5"/>
      <c r="AI26" s="5"/>
      <c r="AJ26" s="5"/>
      <c r="AK26" s="5"/>
      <c r="AL26" s="5"/>
      <c r="AM26" s="5">
        <f>6492+150</f>
        <v>6642</v>
      </c>
      <c r="AN26" s="5"/>
      <c r="AO26" s="10">
        <f t="shared" si="2"/>
        <v>6642</v>
      </c>
      <c r="AP26" s="10">
        <f t="shared" si="3"/>
        <v>0</v>
      </c>
      <c r="AQ26" s="5">
        <v>0</v>
      </c>
      <c r="AR26" s="10">
        <f t="shared" si="4"/>
        <v>6642</v>
      </c>
      <c r="AS26" s="5">
        <v>636</v>
      </c>
    </row>
    <row r="27" spans="1:45" x14ac:dyDescent="0.25">
      <c r="A27" s="5">
        <v>25</v>
      </c>
      <c r="B27" s="5">
        <v>641</v>
      </c>
      <c r="C27" s="6" t="s">
        <v>68</v>
      </c>
      <c r="D27" s="5">
        <v>8813</v>
      </c>
      <c r="E27" s="5">
        <v>3000</v>
      </c>
      <c r="F27" s="5">
        <f t="shared" si="0"/>
        <v>5813</v>
      </c>
      <c r="G27" s="5"/>
      <c r="H27" s="5"/>
      <c r="I27" s="5">
        <v>875</v>
      </c>
      <c r="J27" s="5">
        <v>4496</v>
      </c>
      <c r="K27" s="5"/>
      <c r="L27" s="5"/>
      <c r="M27" s="5"/>
      <c r="N27" s="5">
        <v>442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8">
        <v>0</v>
      </c>
      <c r="AD27" s="5"/>
      <c r="AE27" s="5"/>
      <c r="AF27" s="10">
        <f t="shared" si="1"/>
        <v>5813</v>
      </c>
      <c r="AG27" s="10">
        <f t="shared" si="5"/>
        <v>0</v>
      </c>
      <c r="AH27" s="5"/>
      <c r="AI27" s="5"/>
      <c r="AJ27" s="5"/>
      <c r="AK27" s="5"/>
      <c r="AL27" s="5"/>
      <c r="AM27" s="5"/>
      <c r="AN27" s="5"/>
      <c r="AO27" s="10">
        <f t="shared" si="2"/>
        <v>0</v>
      </c>
      <c r="AP27" s="10">
        <f t="shared" si="3"/>
        <v>0</v>
      </c>
      <c r="AQ27" s="5">
        <v>0</v>
      </c>
      <c r="AR27" s="10">
        <f t="shared" si="4"/>
        <v>0</v>
      </c>
      <c r="AS27" s="5">
        <v>641</v>
      </c>
    </row>
    <row r="28" spans="1:45" x14ac:dyDescent="0.25">
      <c r="A28" s="5">
        <v>26</v>
      </c>
      <c r="B28" s="5">
        <v>642</v>
      </c>
      <c r="C28" s="6" t="s">
        <v>69</v>
      </c>
      <c r="D28" s="5">
        <v>11668</v>
      </c>
      <c r="E28" s="5">
        <v>0</v>
      </c>
      <c r="F28" s="5">
        <f t="shared" si="0"/>
        <v>11668</v>
      </c>
      <c r="G28" s="5"/>
      <c r="H28" s="5"/>
      <c r="I28" s="5">
        <v>11506</v>
      </c>
      <c r="J28" s="5"/>
      <c r="K28" s="5">
        <f>16+26</f>
        <v>42</v>
      </c>
      <c r="L28" s="5">
        <v>100</v>
      </c>
      <c r="M28" s="5"/>
      <c r="N28" s="5">
        <v>20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8">
        <v>0</v>
      </c>
      <c r="AD28" s="5"/>
      <c r="AE28" s="5"/>
      <c r="AF28" s="10">
        <f t="shared" si="1"/>
        <v>11668</v>
      </c>
      <c r="AG28" s="10">
        <f t="shared" si="5"/>
        <v>0</v>
      </c>
      <c r="AH28" s="5"/>
      <c r="AI28" s="5"/>
      <c r="AJ28" s="5"/>
      <c r="AK28" s="5"/>
      <c r="AL28" s="5"/>
      <c r="AM28" s="5"/>
      <c r="AN28" s="5"/>
      <c r="AO28" s="10">
        <f t="shared" si="2"/>
        <v>0</v>
      </c>
      <c r="AP28" s="10">
        <f t="shared" si="3"/>
        <v>0</v>
      </c>
      <c r="AQ28" s="5">
        <v>0</v>
      </c>
      <c r="AR28" s="10">
        <f t="shared" si="4"/>
        <v>0</v>
      </c>
      <c r="AS28" s="5">
        <v>642</v>
      </c>
    </row>
    <row r="29" spans="1:45" x14ac:dyDescent="0.25">
      <c r="A29" s="5">
        <v>27</v>
      </c>
      <c r="B29" s="5">
        <v>644</v>
      </c>
      <c r="C29" s="6" t="s">
        <v>70</v>
      </c>
      <c r="D29" s="5">
        <v>137665</v>
      </c>
      <c r="E29" s="5">
        <v>2000</v>
      </c>
      <c r="F29" s="5">
        <f t="shared" si="0"/>
        <v>135665</v>
      </c>
      <c r="G29" s="5"/>
      <c r="H29" s="5"/>
      <c r="I29" s="5">
        <f>41321+1847+4015+638+638+8637</f>
        <v>57096</v>
      </c>
      <c r="J29" s="5"/>
      <c r="K29" s="5"/>
      <c r="L29" s="5"/>
      <c r="M29" s="5"/>
      <c r="N29" s="5"/>
      <c r="O29" s="5"/>
      <c r="P29" s="5"/>
      <c r="Q29" s="5"/>
      <c r="R29" s="5"/>
      <c r="S29" s="5">
        <f>1674+960+42+12</f>
        <v>2688</v>
      </c>
      <c r="T29" s="5"/>
      <c r="U29" s="5"/>
      <c r="V29" s="5"/>
      <c r="W29" s="5"/>
      <c r="X29" s="5"/>
      <c r="Y29" s="5"/>
      <c r="Z29" s="5">
        <v>17</v>
      </c>
      <c r="AA29" s="5"/>
      <c r="AB29" s="5"/>
      <c r="AC29" s="8">
        <v>0</v>
      </c>
      <c r="AD29" s="5"/>
      <c r="AE29" s="5">
        <v>75864</v>
      </c>
      <c r="AF29" s="10">
        <f t="shared" si="1"/>
        <v>135665</v>
      </c>
      <c r="AG29" s="10">
        <f t="shared" si="5"/>
        <v>0</v>
      </c>
      <c r="AH29" s="5"/>
      <c r="AI29" s="5"/>
      <c r="AJ29" s="5"/>
      <c r="AK29" s="5"/>
      <c r="AL29" s="5"/>
      <c r="AM29" s="5"/>
      <c r="AN29" s="5"/>
      <c r="AO29" s="10">
        <f t="shared" si="2"/>
        <v>0</v>
      </c>
      <c r="AP29" s="10">
        <f t="shared" si="3"/>
        <v>0</v>
      </c>
      <c r="AQ29" s="5">
        <v>0</v>
      </c>
      <c r="AR29" s="10">
        <f t="shared" si="4"/>
        <v>0</v>
      </c>
      <c r="AS29" s="5">
        <v>644</v>
      </c>
    </row>
    <row r="30" spans="1:45" x14ac:dyDescent="0.25">
      <c r="A30" s="5">
        <v>28</v>
      </c>
      <c r="B30" s="5">
        <v>645</v>
      </c>
      <c r="C30" s="6" t="s">
        <v>71</v>
      </c>
      <c r="D30" s="5">
        <v>192044</v>
      </c>
      <c r="E30" s="5">
        <v>150</v>
      </c>
      <c r="F30" s="5">
        <f t="shared" si="0"/>
        <v>191894</v>
      </c>
      <c r="G30" s="5"/>
      <c r="H30" s="5"/>
      <c r="I30" s="5">
        <v>150983</v>
      </c>
      <c r="J30" s="5"/>
      <c r="K30" s="5"/>
      <c r="L30" s="5"/>
      <c r="M30" s="5"/>
      <c r="N30" s="5"/>
      <c r="O30" s="5"/>
      <c r="P30" s="5"/>
      <c r="Q30" s="5"/>
      <c r="R30" s="5"/>
      <c r="S30" s="5">
        <f>971+25050+4465</f>
        <v>30486</v>
      </c>
      <c r="T30" s="5"/>
      <c r="U30" s="5"/>
      <c r="V30" s="5"/>
      <c r="W30" s="5"/>
      <c r="X30" s="5"/>
      <c r="Y30" s="5"/>
      <c r="Z30" s="5"/>
      <c r="AA30" s="5"/>
      <c r="AB30" s="5"/>
      <c r="AC30" s="8">
        <v>0</v>
      </c>
      <c r="AD30" s="5"/>
      <c r="AE30" s="5">
        <v>10425</v>
      </c>
      <c r="AF30" s="10">
        <f t="shared" si="1"/>
        <v>191894</v>
      </c>
      <c r="AG30" s="10">
        <f t="shared" si="5"/>
        <v>0</v>
      </c>
      <c r="AH30" s="5"/>
      <c r="AI30" s="5"/>
      <c r="AJ30" s="5"/>
      <c r="AK30" s="5"/>
      <c r="AL30" s="5"/>
      <c r="AM30" s="5"/>
      <c r="AN30" s="5"/>
      <c r="AO30" s="10">
        <f t="shared" si="2"/>
        <v>0</v>
      </c>
      <c r="AP30" s="10">
        <f t="shared" si="3"/>
        <v>0</v>
      </c>
      <c r="AQ30" s="5">
        <v>0</v>
      </c>
      <c r="AR30" s="10">
        <f t="shared" si="4"/>
        <v>0</v>
      </c>
      <c r="AS30" s="5">
        <v>645</v>
      </c>
    </row>
    <row r="31" spans="1:45" x14ac:dyDescent="0.25">
      <c r="A31" s="5">
        <v>29</v>
      </c>
      <c r="B31" s="5">
        <v>654</v>
      </c>
      <c r="C31" s="6" t="s">
        <v>72</v>
      </c>
      <c r="D31" s="5">
        <v>3410</v>
      </c>
      <c r="E31" s="5">
        <v>1000</v>
      </c>
      <c r="F31" s="5">
        <f t="shared" si="0"/>
        <v>2410</v>
      </c>
      <c r="G31" s="5"/>
      <c r="H31" s="5"/>
      <c r="I31" s="5"/>
      <c r="J31" s="5"/>
      <c r="K31" s="5">
        <v>1000</v>
      </c>
      <c r="L31" s="5"/>
      <c r="M31" s="5"/>
      <c r="N31" s="5"/>
      <c r="O31" s="5"/>
      <c r="P31" s="5"/>
      <c r="Q31" s="5"/>
      <c r="R31" s="5"/>
      <c r="S31" s="5">
        <v>1410</v>
      </c>
      <c r="T31" s="5"/>
      <c r="U31" s="5"/>
      <c r="V31" s="5"/>
      <c r="W31" s="5"/>
      <c r="X31" s="5"/>
      <c r="Y31" s="5"/>
      <c r="Z31" s="5"/>
      <c r="AA31" s="5"/>
      <c r="AB31" s="5"/>
      <c r="AC31" s="8">
        <v>0</v>
      </c>
      <c r="AD31" s="5"/>
      <c r="AE31" s="5"/>
      <c r="AF31" s="10">
        <f t="shared" si="1"/>
        <v>2410</v>
      </c>
      <c r="AG31" s="10">
        <f t="shared" si="5"/>
        <v>0</v>
      </c>
      <c r="AH31" s="5"/>
      <c r="AI31" s="5"/>
      <c r="AJ31" s="5"/>
      <c r="AK31" s="5"/>
      <c r="AL31" s="5"/>
      <c r="AM31" s="5"/>
      <c r="AN31" s="5"/>
      <c r="AO31" s="10">
        <f t="shared" si="2"/>
        <v>0</v>
      </c>
      <c r="AP31" s="10">
        <f t="shared" si="3"/>
        <v>0</v>
      </c>
      <c r="AQ31" s="5">
        <v>0</v>
      </c>
      <c r="AR31" s="10">
        <f t="shared" si="4"/>
        <v>0</v>
      </c>
      <c r="AS31" s="5">
        <v>654</v>
      </c>
    </row>
    <row r="32" spans="1:45" x14ac:dyDescent="0.25">
      <c r="A32" s="5">
        <v>30</v>
      </c>
      <c r="B32" s="5">
        <v>656</v>
      </c>
      <c r="C32" s="6" t="s">
        <v>73</v>
      </c>
      <c r="D32" s="5">
        <v>278206</v>
      </c>
      <c r="E32" s="5">
        <v>2050</v>
      </c>
      <c r="F32" s="5">
        <f t="shared" si="0"/>
        <v>276156</v>
      </c>
      <c r="G32" s="5"/>
      <c r="H32" s="5"/>
      <c r="I32" s="5"/>
      <c r="J32" s="5"/>
      <c r="K32" s="5">
        <f>6000-2050</f>
        <v>3950</v>
      </c>
      <c r="L32" s="5">
        <v>50</v>
      </c>
      <c r="M32" s="5">
        <f>131746+2300+137800</f>
        <v>271846</v>
      </c>
      <c r="N32" s="5">
        <f>60+50</f>
        <v>110</v>
      </c>
      <c r="O32" s="5"/>
      <c r="P32" s="5"/>
      <c r="Q32" s="5"/>
      <c r="R32" s="5"/>
      <c r="S32" s="5">
        <v>200</v>
      </c>
      <c r="T32" s="5"/>
      <c r="U32" s="5"/>
      <c r="V32" s="5"/>
      <c r="W32" s="5"/>
      <c r="X32" s="5"/>
      <c r="Y32" s="5"/>
      <c r="Z32" s="5"/>
      <c r="AA32" s="5"/>
      <c r="AB32" s="5"/>
      <c r="AC32" s="8">
        <v>0</v>
      </c>
      <c r="AD32" s="5"/>
      <c r="AE32" s="5"/>
      <c r="AF32" s="10">
        <f t="shared" si="1"/>
        <v>276156</v>
      </c>
      <c r="AG32" s="10">
        <f t="shared" si="5"/>
        <v>0</v>
      </c>
      <c r="AH32" s="5"/>
      <c r="AI32" s="5"/>
      <c r="AJ32" s="5"/>
      <c r="AK32" s="5"/>
      <c r="AL32" s="5"/>
      <c r="AM32" s="5"/>
      <c r="AN32" s="5"/>
      <c r="AO32" s="10">
        <f t="shared" si="2"/>
        <v>0</v>
      </c>
      <c r="AP32" s="10">
        <f t="shared" si="3"/>
        <v>0</v>
      </c>
      <c r="AQ32" s="5">
        <v>0</v>
      </c>
      <c r="AR32" s="10">
        <f t="shared" si="4"/>
        <v>0</v>
      </c>
      <c r="AS32" s="5">
        <v>656</v>
      </c>
    </row>
    <row r="33" spans="1:45" x14ac:dyDescent="0.25">
      <c r="A33" s="5">
        <v>31</v>
      </c>
      <c r="B33" s="5">
        <v>657</v>
      </c>
      <c r="C33" s="6" t="s">
        <v>74</v>
      </c>
      <c r="D33" s="5">
        <v>42952</v>
      </c>
      <c r="E33" s="5">
        <v>0</v>
      </c>
      <c r="F33" s="5">
        <f t="shared" si="0"/>
        <v>42952</v>
      </c>
      <c r="G33" s="5"/>
      <c r="H33" s="5"/>
      <c r="I33" s="5"/>
      <c r="J33" s="5"/>
      <c r="K33" s="5"/>
      <c r="L33" s="5"/>
      <c r="M33" s="5"/>
      <c r="N33" s="5">
        <v>30</v>
      </c>
      <c r="O33" s="5"/>
      <c r="P33" s="5"/>
      <c r="Q33" s="5"/>
      <c r="R33" s="5">
        <v>42922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8">
        <v>0</v>
      </c>
      <c r="AD33" s="5"/>
      <c r="AE33" s="5"/>
      <c r="AF33" s="10">
        <f t="shared" si="1"/>
        <v>42952</v>
      </c>
      <c r="AG33" s="10">
        <f t="shared" si="5"/>
        <v>0</v>
      </c>
      <c r="AH33" s="5"/>
      <c r="AI33" s="5"/>
      <c r="AJ33" s="5"/>
      <c r="AK33" s="5"/>
      <c r="AL33" s="5"/>
      <c r="AM33" s="5"/>
      <c r="AN33" s="5"/>
      <c r="AO33" s="10">
        <f t="shared" si="2"/>
        <v>0</v>
      </c>
      <c r="AP33" s="10">
        <f t="shared" si="3"/>
        <v>0</v>
      </c>
      <c r="AQ33" s="5">
        <v>0</v>
      </c>
      <c r="AR33" s="10">
        <f t="shared" si="4"/>
        <v>0</v>
      </c>
      <c r="AS33" s="5">
        <v>657</v>
      </c>
    </row>
    <row r="34" spans="1:45" x14ac:dyDescent="0.25">
      <c r="A34" s="5">
        <v>32</v>
      </c>
      <c r="B34" s="5">
        <v>658</v>
      </c>
      <c r="C34" s="6" t="s">
        <v>75</v>
      </c>
      <c r="D34" s="5">
        <v>64329</v>
      </c>
      <c r="E34" s="5">
        <v>50</v>
      </c>
      <c r="F34" s="5">
        <f t="shared" si="0"/>
        <v>64279</v>
      </c>
      <c r="G34" s="5"/>
      <c r="H34" s="5"/>
      <c r="I34" s="5">
        <v>64069</v>
      </c>
      <c r="J34" s="5"/>
      <c r="K34" s="5"/>
      <c r="L34" s="5"/>
      <c r="M34" s="5"/>
      <c r="N34" s="5">
        <v>210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8">
        <v>0</v>
      </c>
      <c r="AD34" s="5"/>
      <c r="AE34" s="5"/>
      <c r="AF34" s="10">
        <f t="shared" si="1"/>
        <v>64279</v>
      </c>
      <c r="AG34" s="10">
        <f t="shared" si="5"/>
        <v>0</v>
      </c>
      <c r="AH34" s="5"/>
      <c r="AI34" s="5"/>
      <c r="AJ34" s="5"/>
      <c r="AK34" s="5"/>
      <c r="AL34" s="5"/>
      <c r="AM34" s="5"/>
      <c r="AN34" s="5"/>
      <c r="AO34" s="10">
        <f t="shared" si="2"/>
        <v>0</v>
      </c>
      <c r="AP34" s="10">
        <f t="shared" si="3"/>
        <v>0</v>
      </c>
      <c r="AQ34" s="5">
        <v>0</v>
      </c>
      <c r="AR34" s="10">
        <f t="shared" si="4"/>
        <v>0</v>
      </c>
      <c r="AS34" s="5">
        <v>658</v>
      </c>
    </row>
    <row r="35" spans="1:45" ht="30" x14ac:dyDescent="0.25">
      <c r="A35" s="5">
        <v>33</v>
      </c>
      <c r="B35" s="5">
        <v>659</v>
      </c>
      <c r="C35" s="6" t="s">
        <v>76</v>
      </c>
      <c r="D35" s="5">
        <v>95063</v>
      </c>
      <c r="E35" s="5">
        <v>0</v>
      </c>
      <c r="F35" s="5">
        <f t="shared" si="0"/>
        <v>95063</v>
      </c>
      <c r="G35" s="5"/>
      <c r="H35" s="5"/>
      <c r="I35" s="5">
        <v>95063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8">
        <v>0</v>
      </c>
      <c r="AD35" s="5"/>
      <c r="AE35" s="5"/>
      <c r="AF35" s="10">
        <f t="shared" ref="AF35:AF51" si="6">SUM(H35:AE35)</f>
        <v>95063</v>
      </c>
      <c r="AG35" s="10">
        <f t="shared" si="5"/>
        <v>0</v>
      </c>
      <c r="AH35" s="5"/>
      <c r="AI35" s="5"/>
      <c r="AJ35" s="5"/>
      <c r="AK35" s="5"/>
      <c r="AL35" s="5"/>
      <c r="AM35" s="5"/>
      <c r="AN35" s="5"/>
      <c r="AO35" s="10">
        <f t="shared" ref="AO35:AO51" si="7">SUM(AH35:AN35)</f>
        <v>0</v>
      </c>
      <c r="AP35" s="10">
        <f t="shared" si="3"/>
        <v>0</v>
      </c>
      <c r="AQ35" s="5">
        <v>0</v>
      </c>
      <c r="AR35" s="10">
        <f t="shared" si="4"/>
        <v>0</v>
      </c>
      <c r="AS35" s="5">
        <v>659</v>
      </c>
    </row>
    <row r="36" spans="1:45" x14ac:dyDescent="0.25">
      <c r="A36" s="5">
        <v>34</v>
      </c>
      <c r="B36" s="5">
        <v>660</v>
      </c>
      <c r="C36" s="6" t="s">
        <v>77</v>
      </c>
      <c r="D36" s="5">
        <v>75651</v>
      </c>
      <c r="E36" s="5">
        <v>1850</v>
      </c>
      <c r="F36" s="5">
        <f t="shared" si="0"/>
        <v>73801</v>
      </c>
      <c r="G36" s="5"/>
      <c r="H36" s="5"/>
      <c r="I36" s="5">
        <f>75481-1850</f>
        <v>73631</v>
      </c>
      <c r="J36" s="5"/>
      <c r="K36" s="5"/>
      <c r="L36" s="5">
        <v>150</v>
      </c>
      <c r="M36" s="5"/>
      <c r="N36" s="5"/>
      <c r="O36" s="5"/>
      <c r="P36" s="5"/>
      <c r="Q36" s="5"/>
      <c r="R36" s="5"/>
      <c r="S36" s="5">
        <v>20</v>
      </c>
      <c r="T36" s="5"/>
      <c r="U36" s="5"/>
      <c r="V36" s="5"/>
      <c r="W36" s="5"/>
      <c r="X36" s="5"/>
      <c r="Y36" s="5"/>
      <c r="Z36" s="5"/>
      <c r="AA36" s="5"/>
      <c r="AB36" s="5"/>
      <c r="AC36" s="8">
        <v>0</v>
      </c>
      <c r="AD36" s="5"/>
      <c r="AE36" s="5"/>
      <c r="AF36" s="10">
        <f t="shared" si="6"/>
        <v>73801</v>
      </c>
      <c r="AG36" s="10">
        <f t="shared" si="5"/>
        <v>0</v>
      </c>
      <c r="AH36" s="5"/>
      <c r="AI36" s="5"/>
      <c r="AJ36" s="5"/>
      <c r="AK36" s="5">
        <v>0</v>
      </c>
      <c r="AL36" s="5"/>
      <c r="AM36" s="5"/>
      <c r="AN36" s="5"/>
      <c r="AO36" s="10">
        <f t="shared" si="7"/>
        <v>0</v>
      </c>
      <c r="AP36" s="10">
        <f t="shared" si="3"/>
        <v>0</v>
      </c>
      <c r="AQ36" s="5">
        <v>0</v>
      </c>
      <c r="AR36" s="10">
        <f t="shared" si="4"/>
        <v>0</v>
      </c>
      <c r="AS36" s="5">
        <v>660</v>
      </c>
    </row>
    <row r="37" spans="1:45" x14ac:dyDescent="0.25">
      <c r="A37" s="5">
        <v>35</v>
      </c>
      <c r="B37" s="5">
        <v>661</v>
      </c>
      <c r="C37" s="6" t="s">
        <v>78</v>
      </c>
      <c r="D37" s="5">
        <v>576414</v>
      </c>
      <c r="E37" s="5">
        <v>306764</v>
      </c>
      <c r="F37" s="5">
        <f t="shared" si="0"/>
        <v>269650</v>
      </c>
      <c r="G37" s="5"/>
      <c r="H37" s="5"/>
      <c r="I37" s="5"/>
      <c r="J37" s="5"/>
      <c r="K37" s="5">
        <v>1000</v>
      </c>
      <c r="L37" s="5">
        <v>250</v>
      </c>
      <c r="M37" s="5"/>
      <c r="N37" s="5"/>
      <c r="O37" s="5"/>
      <c r="P37" s="5"/>
      <c r="Q37" s="5">
        <v>263396</v>
      </c>
      <c r="R37" s="5"/>
      <c r="S37" s="5">
        <v>5004</v>
      </c>
      <c r="T37" s="5"/>
      <c r="U37" s="5"/>
      <c r="V37" s="5"/>
      <c r="W37" s="5"/>
      <c r="X37" s="5"/>
      <c r="Y37" s="5"/>
      <c r="Z37" s="5"/>
      <c r="AA37" s="5"/>
      <c r="AB37" s="5"/>
      <c r="AC37" s="8">
        <v>0</v>
      </c>
      <c r="AD37" s="5"/>
      <c r="AE37" s="5"/>
      <c r="AF37" s="10">
        <f t="shared" si="6"/>
        <v>269650</v>
      </c>
      <c r="AG37" s="10">
        <f t="shared" si="5"/>
        <v>0</v>
      </c>
      <c r="AH37" s="5"/>
      <c r="AI37" s="5"/>
      <c r="AJ37" s="5"/>
      <c r="AK37" s="5"/>
      <c r="AL37" s="5"/>
      <c r="AM37" s="5"/>
      <c r="AN37" s="5"/>
      <c r="AO37" s="10">
        <f t="shared" si="7"/>
        <v>0</v>
      </c>
      <c r="AP37" s="10">
        <f t="shared" si="3"/>
        <v>0</v>
      </c>
      <c r="AQ37" s="5">
        <v>0</v>
      </c>
      <c r="AR37" s="10">
        <f t="shared" si="4"/>
        <v>0</v>
      </c>
      <c r="AS37" s="5">
        <v>661</v>
      </c>
    </row>
    <row r="38" spans="1:45" x14ac:dyDescent="0.25">
      <c r="A38" s="5">
        <v>36</v>
      </c>
      <c r="B38" s="5">
        <v>662</v>
      </c>
      <c r="C38" s="6" t="s">
        <v>79</v>
      </c>
      <c r="D38" s="5">
        <v>57510</v>
      </c>
      <c r="E38" s="5">
        <v>32500</v>
      </c>
      <c r="F38" s="5">
        <f t="shared" si="0"/>
        <v>25010</v>
      </c>
      <c r="G38" s="5"/>
      <c r="H38" s="5"/>
      <c r="I38" s="5"/>
      <c r="J38" s="5"/>
      <c r="K38" s="5">
        <v>2000</v>
      </c>
      <c r="L38" s="5">
        <v>100</v>
      </c>
      <c r="M38" s="5"/>
      <c r="N38" s="5">
        <v>410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8">
        <v>0</v>
      </c>
      <c r="AD38" s="5"/>
      <c r="AE38" s="5"/>
      <c r="AF38" s="10">
        <f t="shared" si="6"/>
        <v>2510</v>
      </c>
      <c r="AG38" s="10">
        <f t="shared" si="5"/>
        <v>22500</v>
      </c>
      <c r="AH38" s="5"/>
      <c r="AI38" s="5"/>
      <c r="AJ38" s="5"/>
      <c r="AK38" s="5"/>
      <c r="AL38" s="5"/>
      <c r="AM38" s="5">
        <f>55000-32500</f>
        <v>22500</v>
      </c>
      <c r="AN38" s="5"/>
      <c r="AO38" s="10">
        <f t="shared" si="7"/>
        <v>22500</v>
      </c>
      <c r="AP38" s="10">
        <f t="shared" si="3"/>
        <v>0</v>
      </c>
      <c r="AQ38" s="5">
        <v>0</v>
      </c>
      <c r="AR38" s="10">
        <f t="shared" si="4"/>
        <v>22500</v>
      </c>
      <c r="AS38" s="5">
        <v>662</v>
      </c>
    </row>
    <row r="39" spans="1:45" ht="30" x14ac:dyDescent="0.25">
      <c r="A39" s="5">
        <v>37</v>
      </c>
      <c r="B39" s="5">
        <v>663</v>
      </c>
      <c r="C39" s="6" t="s">
        <v>80</v>
      </c>
      <c r="D39" s="5">
        <v>104819</v>
      </c>
      <c r="E39" s="5">
        <v>333</v>
      </c>
      <c r="F39" s="5">
        <f t="shared" si="0"/>
        <v>104486</v>
      </c>
      <c r="G39" s="5"/>
      <c r="H39" s="5"/>
      <c r="I39" s="5">
        <v>90296</v>
      </c>
      <c r="J39" s="5"/>
      <c r="K39" s="5"/>
      <c r="L39" s="5"/>
      <c r="M39" s="5"/>
      <c r="N39" s="5"/>
      <c r="O39" s="5"/>
      <c r="P39" s="5"/>
      <c r="Q39" s="5"/>
      <c r="R39" s="5"/>
      <c r="S39" s="5">
        <f>1240-333</f>
        <v>907</v>
      </c>
      <c r="T39" s="5"/>
      <c r="U39" s="5"/>
      <c r="V39" s="5"/>
      <c r="W39" s="5"/>
      <c r="X39" s="5"/>
      <c r="Y39" s="5"/>
      <c r="Z39" s="5"/>
      <c r="AA39" s="5"/>
      <c r="AB39" s="5"/>
      <c r="AC39" s="8">
        <v>0</v>
      </c>
      <c r="AD39" s="5"/>
      <c r="AE39" s="5"/>
      <c r="AF39" s="10">
        <f t="shared" si="6"/>
        <v>91203</v>
      </c>
      <c r="AG39" s="10">
        <f t="shared" si="5"/>
        <v>13283</v>
      </c>
      <c r="AH39" s="5"/>
      <c r="AI39" s="5"/>
      <c r="AJ39" s="5"/>
      <c r="AK39" s="5"/>
      <c r="AL39" s="5"/>
      <c r="AM39" s="5"/>
      <c r="AN39" s="5">
        <v>13283</v>
      </c>
      <c r="AO39" s="10">
        <f t="shared" si="7"/>
        <v>13283</v>
      </c>
      <c r="AP39" s="10">
        <f t="shared" si="3"/>
        <v>0</v>
      </c>
      <c r="AQ39" s="5">
        <v>0</v>
      </c>
      <c r="AR39" s="10">
        <f t="shared" si="4"/>
        <v>13283</v>
      </c>
      <c r="AS39" s="5">
        <v>663</v>
      </c>
    </row>
    <row r="40" spans="1:45" x14ac:dyDescent="0.25">
      <c r="A40" s="5">
        <v>38</v>
      </c>
      <c r="B40" s="5">
        <v>665</v>
      </c>
      <c r="C40" s="6" t="s">
        <v>81</v>
      </c>
      <c r="D40" s="5">
        <v>1634</v>
      </c>
      <c r="E40" s="5">
        <v>0</v>
      </c>
      <c r="F40" s="5">
        <f t="shared" si="0"/>
        <v>1634</v>
      </c>
      <c r="G40" s="5"/>
      <c r="H40" s="5"/>
      <c r="I40" s="5">
        <v>584</v>
      </c>
      <c r="J40" s="5"/>
      <c r="K40" s="5">
        <v>1000</v>
      </c>
      <c r="L40" s="5">
        <v>50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8">
        <v>0</v>
      </c>
      <c r="AD40" s="5"/>
      <c r="AE40" s="5"/>
      <c r="AF40" s="10">
        <f t="shared" si="6"/>
        <v>1634</v>
      </c>
      <c r="AG40" s="10">
        <f t="shared" si="5"/>
        <v>0</v>
      </c>
      <c r="AH40" s="5"/>
      <c r="AI40" s="5"/>
      <c r="AJ40" s="5"/>
      <c r="AK40" s="5"/>
      <c r="AL40" s="5"/>
      <c r="AM40" s="5"/>
      <c r="AN40" s="5"/>
      <c r="AO40" s="10">
        <f t="shared" si="7"/>
        <v>0</v>
      </c>
      <c r="AP40" s="10">
        <f t="shared" si="3"/>
        <v>0</v>
      </c>
      <c r="AQ40" s="5">
        <v>0</v>
      </c>
      <c r="AR40" s="10">
        <f t="shared" si="4"/>
        <v>0</v>
      </c>
      <c r="AS40" s="5">
        <v>665</v>
      </c>
    </row>
    <row r="41" spans="1:45" x14ac:dyDescent="0.25">
      <c r="A41" s="5">
        <v>39</v>
      </c>
      <c r="B41" s="5">
        <v>666</v>
      </c>
      <c r="C41" s="6" t="s">
        <v>82</v>
      </c>
      <c r="D41" s="5">
        <v>441349</v>
      </c>
      <c r="E41" s="5">
        <v>308700</v>
      </c>
      <c r="F41" s="5">
        <f t="shared" si="0"/>
        <v>132649</v>
      </c>
      <c r="G41" s="5"/>
      <c r="H41" s="5"/>
      <c r="I41" s="5">
        <v>74999</v>
      </c>
      <c r="J41" s="5"/>
      <c r="K41" s="5"/>
      <c r="L41" s="5">
        <v>170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>
        <v>5000</v>
      </c>
      <c r="AB41" s="5">
        <v>52480</v>
      </c>
      <c r="AC41" s="8">
        <v>0</v>
      </c>
      <c r="AD41" s="5"/>
      <c r="AE41" s="5"/>
      <c r="AF41" s="10">
        <f t="shared" si="6"/>
        <v>132649</v>
      </c>
      <c r="AG41" s="10">
        <f t="shared" si="5"/>
        <v>0</v>
      </c>
      <c r="AH41" s="5"/>
      <c r="AI41" s="5"/>
      <c r="AJ41" s="5"/>
      <c r="AK41" s="5"/>
      <c r="AL41" s="5"/>
      <c r="AM41" s="5"/>
      <c r="AN41" s="5"/>
      <c r="AO41" s="10">
        <f t="shared" si="7"/>
        <v>0</v>
      </c>
      <c r="AP41" s="10">
        <f t="shared" si="3"/>
        <v>0</v>
      </c>
      <c r="AQ41" s="5">
        <v>0</v>
      </c>
      <c r="AR41" s="10">
        <f t="shared" si="4"/>
        <v>0</v>
      </c>
      <c r="AS41" s="5">
        <v>666</v>
      </c>
    </row>
    <row r="42" spans="1:45" x14ac:dyDescent="0.25">
      <c r="A42" s="5">
        <v>40</v>
      </c>
      <c r="B42" s="5">
        <v>667</v>
      </c>
      <c r="C42" s="6" t="s">
        <v>83</v>
      </c>
      <c r="D42" s="5">
        <v>2250</v>
      </c>
      <c r="E42" s="5">
        <v>0</v>
      </c>
      <c r="F42" s="5">
        <f t="shared" si="0"/>
        <v>2250</v>
      </c>
      <c r="G42" s="5"/>
      <c r="H42" s="5"/>
      <c r="I42" s="5"/>
      <c r="J42" s="5"/>
      <c r="K42" s="5">
        <v>1000</v>
      </c>
      <c r="L42" s="5"/>
      <c r="M42" s="5"/>
      <c r="N42" s="5"/>
      <c r="O42" s="5">
        <v>1250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8">
        <v>0</v>
      </c>
      <c r="AD42" s="5"/>
      <c r="AE42" s="5"/>
      <c r="AF42" s="10">
        <f t="shared" si="6"/>
        <v>2250</v>
      </c>
      <c r="AG42" s="10">
        <f t="shared" si="5"/>
        <v>0</v>
      </c>
      <c r="AH42" s="5"/>
      <c r="AI42" s="5"/>
      <c r="AJ42" s="5"/>
      <c r="AK42" s="5"/>
      <c r="AL42" s="5"/>
      <c r="AM42" s="5"/>
      <c r="AN42" s="5"/>
      <c r="AO42" s="10">
        <f t="shared" si="7"/>
        <v>0</v>
      </c>
      <c r="AP42" s="10">
        <f t="shared" si="3"/>
        <v>0</v>
      </c>
      <c r="AQ42" s="5">
        <v>0</v>
      </c>
      <c r="AR42" s="10">
        <f t="shared" si="4"/>
        <v>0</v>
      </c>
      <c r="AS42" s="5">
        <v>667</v>
      </c>
    </row>
    <row r="43" spans="1:45" x14ac:dyDescent="0.25">
      <c r="A43" s="5">
        <v>41</v>
      </c>
      <c r="B43" s="5">
        <v>669</v>
      </c>
      <c r="C43" s="6" t="s">
        <v>84</v>
      </c>
      <c r="D43" s="5">
        <v>430000</v>
      </c>
      <c r="E43" s="5">
        <v>330000</v>
      </c>
      <c r="F43" s="5">
        <f t="shared" si="0"/>
        <v>100000</v>
      </c>
      <c r="G43" s="5"/>
      <c r="H43" s="5"/>
      <c r="I43" s="5">
        <v>100000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8">
        <v>0</v>
      </c>
      <c r="AD43" s="5"/>
      <c r="AE43" s="5"/>
      <c r="AF43" s="10">
        <f t="shared" si="6"/>
        <v>100000</v>
      </c>
      <c r="AG43" s="10">
        <f t="shared" si="5"/>
        <v>0</v>
      </c>
      <c r="AH43" s="5"/>
      <c r="AI43" s="5"/>
      <c r="AJ43" s="5"/>
      <c r="AK43" s="5"/>
      <c r="AL43" s="5"/>
      <c r="AM43" s="5"/>
      <c r="AN43" s="5"/>
      <c r="AO43" s="10">
        <f t="shared" si="7"/>
        <v>0</v>
      </c>
      <c r="AP43" s="10">
        <f t="shared" si="3"/>
        <v>0</v>
      </c>
      <c r="AQ43" s="5">
        <v>0</v>
      </c>
      <c r="AR43" s="10">
        <f t="shared" si="4"/>
        <v>0</v>
      </c>
      <c r="AS43" s="5">
        <v>669</v>
      </c>
    </row>
    <row r="44" spans="1:45" x14ac:dyDescent="0.25">
      <c r="A44" s="5">
        <v>42</v>
      </c>
      <c r="B44" s="5">
        <v>670</v>
      </c>
      <c r="C44" s="6" t="s">
        <v>85</v>
      </c>
      <c r="D44" s="5">
        <v>36370</v>
      </c>
      <c r="E44" s="5">
        <v>1050</v>
      </c>
      <c r="F44" s="5">
        <f t="shared" si="0"/>
        <v>35320</v>
      </c>
      <c r="G44" s="5"/>
      <c r="H44" s="5"/>
      <c r="I44" s="5">
        <v>5000</v>
      </c>
      <c r="J44" s="5"/>
      <c r="K44" s="5">
        <v>4000</v>
      </c>
      <c r="L44" s="5">
        <v>100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>
        <f>19440+6780</f>
        <v>26220</v>
      </c>
      <c r="AC44" s="8">
        <v>0</v>
      </c>
      <c r="AD44" s="5"/>
      <c r="AE44" s="5"/>
      <c r="AF44" s="10">
        <f t="shared" si="6"/>
        <v>35320</v>
      </c>
      <c r="AG44" s="10">
        <f t="shared" si="5"/>
        <v>0</v>
      </c>
      <c r="AH44" s="5"/>
      <c r="AI44" s="5"/>
      <c r="AJ44" s="5"/>
      <c r="AK44" s="5"/>
      <c r="AL44" s="5"/>
      <c r="AM44" s="5"/>
      <c r="AN44" s="5"/>
      <c r="AO44" s="10">
        <f t="shared" si="7"/>
        <v>0</v>
      </c>
      <c r="AP44" s="10">
        <f t="shared" si="3"/>
        <v>0</v>
      </c>
      <c r="AQ44" s="5">
        <v>0</v>
      </c>
      <c r="AR44" s="10">
        <f t="shared" si="4"/>
        <v>0</v>
      </c>
      <c r="AS44" s="5">
        <v>670</v>
      </c>
    </row>
    <row r="45" spans="1:45" x14ac:dyDescent="0.25">
      <c r="A45" s="5">
        <v>43</v>
      </c>
      <c r="B45" s="5">
        <v>671</v>
      </c>
      <c r="C45" s="6" t="s">
        <v>86</v>
      </c>
      <c r="D45" s="5">
        <v>19054</v>
      </c>
      <c r="E45" s="5">
        <v>980</v>
      </c>
      <c r="F45" s="5">
        <f t="shared" si="0"/>
        <v>18074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>
        <f>19054-12852-980</f>
        <v>5222</v>
      </c>
      <c r="AA45" s="5"/>
      <c r="AB45" s="5"/>
      <c r="AC45" s="8">
        <v>0</v>
      </c>
      <c r="AD45" s="5"/>
      <c r="AE45" s="5"/>
      <c r="AF45" s="10">
        <f t="shared" si="6"/>
        <v>5222</v>
      </c>
      <c r="AG45" s="10">
        <f t="shared" si="5"/>
        <v>12852</v>
      </c>
      <c r="AH45" s="5"/>
      <c r="AI45" s="5"/>
      <c r="AJ45" s="5"/>
      <c r="AK45" s="5"/>
      <c r="AL45" s="5"/>
      <c r="AM45" s="5">
        <v>12852</v>
      </c>
      <c r="AN45" s="5"/>
      <c r="AO45" s="10">
        <f t="shared" si="7"/>
        <v>12852</v>
      </c>
      <c r="AP45" s="10">
        <f t="shared" si="3"/>
        <v>0</v>
      </c>
      <c r="AQ45" s="5">
        <v>0</v>
      </c>
      <c r="AR45" s="10">
        <f t="shared" si="4"/>
        <v>12852</v>
      </c>
      <c r="AS45" s="5">
        <v>671</v>
      </c>
    </row>
    <row r="46" spans="1:45" ht="30" x14ac:dyDescent="0.25">
      <c r="A46" s="5">
        <v>44</v>
      </c>
      <c r="B46" s="5">
        <v>672</v>
      </c>
      <c r="C46" s="6" t="s">
        <v>87</v>
      </c>
      <c r="D46" s="5">
        <v>8951</v>
      </c>
      <c r="E46" s="5">
        <v>0</v>
      </c>
      <c r="F46" s="5">
        <f t="shared" si="0"/>
        <v>8951</v>
      </c>
      <c r="G46" s="5"/>
      <c r="H46" s="5"/>
      <c r="I46" s="5"/>
      <c r="J46" s="5"/>
      <c r="K46" s="5"/>
      <c r="L46" s="5">
        <v>50</v>
      </c>
      <c r="M46" s="5"/>
      <c r="N46" s="5"/>
      <c r="O46" s="5">
        <v>4000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>
        <f>445+2150+754+1001+551</f>
        <v>4901</v>
      </c>
      <c r="AA46" s="5"/>
      <c r="AB46" s="5"/>
      <c r="AC46" s="8">
        <v>0</v>
      </c>
      <c r="AD46" s="5"/>
      <c r="AE46" s="5"/>
      <c r="AF46" s="10">
        <f t="shared" si="6"/>
        <v>8951</v>
      </c>
      <c r="AG46" s="10">
        <f t="shared" si="5"/>
        <v>0</v>
      </c>
      <c r="AH46" s="5"/>
      <c r="AI46" s="5"/>
      <c r="AJ46" s="5"/>
      <c r="AK46" s="5"/>
      <c r="AL46" s="5"/>
      <c r="AM46" s="5"/>
      <c r="AN46" s="5"/>
      <c r="AO46" s="10">
        <f t="shared" si="7"/>
        <v>0</v>
      </c>
      <c r="AP46" s="10">
        <f t="shared" si="3"/>
        <v>0</v>
      </c>
      <c r="AQ46" s="5">
        <v>0</v>
      </c>
      <c r="AR46" s="10">
        <f t="shared" si="4"/>
        <v>0</v>
      </c>
      <c r="AS46" s="5">
        <v>672</v>
      </c>
    </row>
    <row r="47" spans="1:45" x14ac:dyDescent="0.25">
      <c r="A47" s="5">
        <v>45</v>
      </c>
      <c r="B47" s="5">
        <v>780</v>
      </c>
      <c r="C47" s="6" t="s">
        <v>88</v>
      </c>
      <c r="D47" s="5">
        <v>55666</v>
      </c>
      <c r="E47" s="5">
        <v>0</v>
      </c>
      <c r="F47" s="5">
        <f t="shared" si="0"/>
        <v>55666</v>
      </c>
      <c r="G47" s="5"/>
      <c r="H47" s="5"/>
      <c r="I47" s="5"/>
      <c r="J47" s="5"/>
      <c r="K47" s="5"/>
      <c r="L47" s="5"/>
      <c r="M47" s="5">
        <v>44900</v>
      </c>
      <c r="N47" s="5">
        <v>58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>
        <f>6843+415</f>
        <v>7258</v>
      </c>
      <c r="AC47" s="8">
        <v>0</v>
      </c>
      <c r="AD47" s="5"/>
      <c r="AE47" s="5"/>
      <c r="AF47" s="10">
        <f t="shared" si="6"/>
        <v>52216</v>
      </c>
      <c r="AG47" s="10">
        <f t="shared" si="5"/>
        <v>3450</v>
      </c>
      <c r="AH47" s="5"/>
      <c r="AI47" s="5"/>
      <c r="AJ47" s="5"/>
      <c r="AK47" s="5"/>
      <c r="AL47" s="5"/>
      <c r="AM47" s="5">
        <v>3450</v>
      </c>
      <c r="AN47" s="5"/>
      <c r="AO47" s="10">
        <f t="shared" si="7"/>
        <v>3450</v>
      </c>
      <c r="AP47" s="10">
        <f t="shared" si="3"/>
        <v>0</v>
      </c>
      <c r="AQ47" s="5">
        <v>0</v>
      </c>
      <c r="AR47" s="10">
        <f t="shared" si="4"/>
        <v>3450</v>
      </c>
      <c r="AS47" s="5">
        <v>780</v>
      </c>
    </row>
    <row r="48" spans="1:45" x14ac:dyDescent="0.25">
      <c r="A48" s="5">
        <v>46</v>
      </c>
      <c r="B48" s="5">
        <v>800</v>
      </c>
      <c r="C48" s="6" t="s">
        <v>89</v>
      </c>
      <c r="D48" s="5">
        <v>69608</v>
      </c>
      <c r="E48" s="5">
        <f>5458+10915</f>
        <v>16373</v>
      </c>
      <c r="F48" s="5">
        <f t="shared" si="0"/>
        <v>53235</v>
      </c>
      <c r="G48" s="5"/>
      <c r="H48" s="5"/>
      <c r="I48" s="5"/>
      <c r="J48" s="5"/>
      <c r="K48" s="5">
        <f>2000+46</f>
        <v>2046</v>
      </c>
      <c r="L48" s="5">
        <v>1250</v>
      </c>
      <c r="M48" s="5"/>
      <c r="N48" s="5">
        <v>10</v>
      </c>
      <c r="O48" s="5"/>
      <c r="P48" s="5"/>
      <c r="Q48" s="5"/>
      <c r="R48" s="5"/>
      <c r="S48" s="5">
        <f>42179-10915</f>
        <v>31264</v>
      </c>
      <c r="T48" s="5">
        <v>11207</v>
      </c>
      <c r="U48" s="5"/>
      <c r="V48" s="5">
        <v>2045</v>
      </c>
      <c r="W48" s="5">
        <v>2540</v>
      </c>
      <c r="X48" s="5">
        <v>600</v>
      </c>
      <c r="Y48" s="5"/>
      <c r="Z48" s="5"/>
      <c r="AA48" s="5"/>
      <c r="AB48" s="5"/>
      <c r="AC48" s="8">
        <v>0</v>
      </c>
      <c r="AD48" s="5">
        <v>2273</v>
      </c>
      <c r="AE48" s="5"/>
      <c r="AF48" s="10">
        <f t="shared" si="6"/>
        <v>53235</v>
      </c>
      <c r="AG48" s="10">
        <f t="shared" si="5"/>
        <v>0</v>
      </c>
      <c r="AH48" s="5"/>
      <c r="AI48" s="5"/>
      <c r="AJ48" s="5"/>
      <c r="AK48" s="5"/>
      <c r="AL48" s="5"/>
      <c r="AM48" s="5"/>
      <c r="AN48" s="5"/>
      <c r="AO48" s="10">
        <f t="shared" si="7"/>
        <v>0</v>
      </c>
      <c r="AP48" s="10">
        <f t="shared" si="3"/>
        <v>0</v>
      </c>
      <c r="AQ48" s="5">
        <v>0</v>
      </c>
      <c r="AR48" s="10">
        <f t="shared" si="4"/>
        <v>0</v>
      </c>
      <c r="AS48" s="5">
        <v>800</v>
      </c>
    </row>
    <row r="49" spans="1:45" x14ac:dyDescent="0.25">
      <c r="A49" s="5">
        <v>47</v>
      </c>
      <c r="B49" s="5">
        <v>801</v>
      </c>
      <c r="C49" s="6" t="s">
        <v>90</v>
      </c>
      <c r="D49" s="5">
        <v>0</v>
      </c>
      <c r="E49" s="5"/>
      <c r="F49" s="5">
        <f t="shared" si="0"/>
        <v>0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8">
        <v>0</v>
      </c>
      <c r="AD49" s="5"/>
      <c r="AE49" s="5"/>
      <c r="AF49" s="10">
        <f t="shared" si="6"/>
        <v>0</v>
      </c>
      <c r="AG49" s="10">
        <f t="shared" si="5"/>
        <v>0</v>
      </c>
      <c r="AH49" s="5"/>
      <c r="AI49" s="5"/>
      <c r="AJ49" s="5"/>
      <c r="AK49" s="5"/>
      <c r="AL49" s="5"/>
      <c r="AM49" s="5"/>
      <c r="AN49" s="5"/>
      <c r="AO49" s="10">
        <f t="shared" si="7"/>
        <v>0</v>
      </c>
      <c r="AP49" s="10">
        <f t="shared" si="3"/>
        <v>0</v>
      </c>
      <c r="AQ49" s="5"/>
      <c r="AR49" s="10">
        <f t="shared" si="4"/>
        <v>0</v>
      </c>
      <c r="AS49" s="5">
        <v>801</v>
      </c>
    </row>
    <row r="50" spans="1:45" x14ac:dyDescent="0.25">
      <c r="A50" s="5">
        <v>48</v>
      </c>
      <c r="B50" s="5">
        <v>803</v>
      </c>
      <c r="C50" s="6" t="s">
        <v>91</v>
      </c>
      <c r="D50" s="5">
        <v>50844596</v>
      </c>
      <c r="E50" s="5">
        <v>8638296</v>
      </c>
      <c r="F50" s="5">
        <f t="shared" si="0"/>
        <v>42206300</v>
      </c>
      <c r="G50" s="5"/>
      <c r="H50" s="5"/>
      <c r="I50" s="5">
        <v>41231300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8">
        <v>0</v>
      </c>
      <c r="AD50" s="5"/>
      <c r="AE50" s="5"/>
      <c r="AF50" s="10">
        <f t="shared" si="6"/>
        <v>41231300</v>
      </c>
      <c r="AG50" s="10">
        <f t="shared" si="5"/>
        <v>975000</v>
      </c>
      <c r="AH50" s="5"/>
      <c r="AI50" s="5">
        <v>975000</v>
      </c>
      <c r="AJ50" s="5"/>
      <c r="AK50" s="5"/>
      <c r="AL50" s="5"/>
      <c r="AM50" s="5"/>
      <c r="AN50" s="5"/>
      <c r="AO50" s="10">
        <f t="shared" si="7"/>
        <v>975000</v>
      </c>
      <c r="AP50" s="10">
        <f t="shared" si="3"/>
        <v>0</v>
      </c>
      <c r="AQ50" s="5">
        <v>975000</v>
      </c>
      <c r="AR50" s="10">
        <f t="shared" si="4"/>
        <v>0</v>
      </c>
      <c r="AS50" s="5">
        <v>803</v>
      </c>
    </row>
    <row r="51" spans="1:45" x14ac:dyDescent="0.25">
      <c r="A51" s="5">
        <v>49</v>
      </c>
      <c r="B51" s="5">
        <v>900</v>
      </c>
      <c r="C51" s="6"/>
      <c r="D51" s="5">
        <v>38503224</v>
      </c>
      <c r="E51" s="5">
        <v>0</v>
      </c>
      <c r="F51" s="5">
        <f t="shared" si="0"/>
        <v>38503224</v>
      </c>
      <c r="G51" s="5"/>
      <c r="H51" s="5">
        <v>38503224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8">
        <v>0</v>
      </c>
      <c r="AD51" s="5"/>
      <c r="AE51" s="5"/>
      <c r="AF51" s="10">
        <f t="shared" si="6"/>
        <v>38503224</v>
      </c>
      <c r="AG51" s="10">
        <f t="shared" si="5"/>
        <v>0</v>
      </c>
      <c r="AH51" s="5"/>
      <c r="AI51" s="5"/>
      <c r="AJ51" s="5"/>
      <c r="AK51" s="5"/>
      <c r="AL51" s="5"/>
      <c r="AM51" s="5"/>
      <c r="AN51" s="5"/>
      <c r="AO51" s="10">
        <f t="shared" si="7"/>
        <v>0</v>
      </c>
      <c r="AP51" s="10">
        <f t="shared" si="3"/>
        <v>0</v>
      </c>
      <c r="AQ51" s="5">
        <v>0</v>
      </c>
      <c r="AR51" s="10">
        <f t="shared" si="4"/>
        <v>0</v>
      </c>
      <c r="AS51" s="5">
        <v>900</v>
      </c>
    </row>
    <row r="52" spans="1:45" x14ac:dyDescent="0.25">
      <c r="A52" s="5"/>
      <c r="B52" s="5"/>
      <c r="C52" s="12" t="s">
        <v>92</v>
      </c>
      <c r="D52" s="13">
        <f>SUM(D4:D51)</f>
        <v>1127714060</v>
      </c>
      <c r="E52" s="13">
        <f>SUM(E4:E51)</f>
        <v>10712778</v>
      </c>
      <c r="F52" s="13">
        <f t="shared" si="0"/>
        <v>1117001282</v>
      </c>
      <c r="G52" s="13">
        <f>SUM(G4:G51)</f>
        <v>17385297</v>
      </c>
      <c r="H52" s="13">
        <f>SUM(H4:H51)</f>
        <v>1019326653</v>
      </c>
      <c r="I52" s="13">
        <f t="shared" ref="I52:AP52" si="8">SUM(I4:I51)</f>
        <v>53912389</v>
      </c>
      <c r="J52" s="13">
        <f t="shared" si="8"/>
        <v>6502885</v>
      </c>
      <c r="K52" s="13">
        <f t="shared" si="8"/>
        <v>28138</v>
      </c>
      <c r="L52" s="13">
        <f t="shared" si="8"/>
        <v>2720</v>
      </c>
      <c r="M52" s="13">
        <f t="shared" si="8"/>
        <v>454516</v>
      </c>
      <c r="N52" s="13">
        <f t="shared" si="8"/>
        <v>2144</v>
      </c>
      <c r="O52" s="13">
        <f t="shared" si="8"/>
        <v>39890</v>
      </c>
      <c r="P52" s="13">
        <f t="shared" si="8"/>
        <v>27000</v>
      </c>
      <c r="Q52" s="13">
        <f t="shared" si="8"/>
        <v>263396</v>
      </c>
      <c r="R52" s="13">
        <f t="shared" si="8"/>
        <v>42922</v>
      </c>
      <c r="S52" s="13">
        <f t="shared" si="8"/>
        <v>235122</v>
      </c>
      <c r="T52" s="13">
        <f t="shared" si="8"/>
        <v>11207</v>
      </c>
      <c r="U52" s="13">
        <f t="shared" si="8"/>
        <v>589</v>
      </c>
      <c r="V52" s="13">
        <f t="shared" si="8"/>
        <v>2045</v>
      </c>
      <c r="W52" s="13">
        <f t="shared" si="8"/>
        <v>2540</v>
      </c>
      <c r="X52" s="13">
        <f t="shared" si="8"/>
        <v>600</v>
      </c>
      <c r="Y52" s="13">
        <f t="shared" si="8"/>
        <v>637</v>
      </c>
      <c r="Z52" s="13">
        <f t="shared" si="8"/>
        <v>143564</v>
      </c>
      <c r="AA52" s="13">
        <f t="shared" si="8"/>
        <v>5000</v>
      </c>
      <c r="AB52" s="13">
        <f t="shared" si="8"/>
        <v>481348</v>
      </c>
      <c r="AC52" s="13">
        <f t="shared" si="8"/>
        <v>20781</v>
      </c>
      <c r="AD52" s="13">
        <f t="shared" si="8"/>
        <v>5498</v>
      </c>
      <c r="AE52" s="13">
        <f t="shared" si="8"/>
        <v>164312</v>
      </c>
      <c r="AF52" s="13">
        <f t="shared" si="8"/>
        <v>1081675896</v>
      </c>
      <c r="AG52" s="13">
        <f t="shared" si="8"/>
        <v>17940089</v>
      </c>
      <c r="AH52" s="13">
        <f t="shared" si="8"/>
        <v>16367049</v>
      </c>
      <c r="AI52" s="13">
        <f t="shared" si="8"/>
        <v>975000</v>
      </c>
      <c r="AJ52" s="13">
        <f t="shared" si="8"/>
        <v>343297</v>
      </c>
      <c r="AK52" s="13">
        <f t="shared" si="8"/>
        <v>150200</v>
      </c>
      <c r="AL52" s="13">
        <f t="shared" si="8"/>
        <v>45816</v>
      </c>
      <c r="AM52" s="13">
        <f t="shared" si="8"/>
        <v>45444</v>
      </c>
      <c r="AN52" s="13">
        <f t="shared" si="8"/>
        <v>13283</v>
      </c>
      <c r="AO52" s="13">
        <f t="shared" si="8"/>
        <v>17940089</v>
      </c>
      <c r="AP52" s="13">
        <f t="shared" si="8"/>
        <v>0</v>
      </c>
      <c r="AQ52" s="13">
        <f>SUM(AQ4:AQ51)</f>
        <v>1296816</v>
      </c>
      <c r="AR52" s="13">
        <f>SUM(AR4:AR51)</f>
        <v>16643273</v>
      </c>
      <c r="AS52" s="5"/>
    </row>
    <row r="53" spans="1:45" x14ac:dyDescent="0.25">
      <c r="AO53" s="14"/>
    </row>
    <row r="54" spans="1:45" hidden="1" x14ac:dyDescent="0.25"/>
    <row r="55" spans="1:45" hidden="1" x14ac:dyDescent="0.25"/>
    <row r="56" spans="1:45" hidden="1" x14ac:dyDescent="0.25"/>
    <row r="57" spans="1:45" hidden="1" x14ac:dyDescent="0.25">
      <c r="F57">
        <v>1081723118</v>
      </c>
      <c r="AR57">
        <v>33752346</v>
      </c>
    </row>
    <row r="58" spans="1:45" hidden="1" x14ac:dyDescent="0.25"/>
    <row r="59" spans="1:45" hidden="1" x14ac:dyDescent="0.25">
      <c r="F59">
        <f>+F52-F57</f>
        <v>35278164</v>
      </c>
      <c r="AR59">
        <f>+AR52-AR57</f>
        <v>-17109073</v>
      </c>
    </row>
    <row r="61" spans="1:45" hidden="1" x14ac:dyDescent="0.25">
      <c r="F61">
        <v>35330884</v>
      </c>
    </row>
    <row r="66" spans="43:43" x14ac:dyDescent="0.25">
      <c r="AQ66" t="s">
        <v>93</v>
      </c>
    </row>
  </sheetData>
  <mergeCells count="16">
    <mergeCell ref="A1:AS1"/>
    <mergeCell ref="A2:A3"/>
    <mergeCell ref="B2:B3"/>
    <mergeCell ref="C2:C3"/>
    <mergeCell ref="D2:D3"/>
    <mergeCell ref="E2:E3"/>
    <mergeCell ref="F2:F3"/>
    <mergeCell ref="G2:G3"/>
    <mergeCell ref="H2:AE2"/>
    <mergeCell ref="AF2:AF3"/>
    <mergeCell ref="AS2:AS3"/>
    <mergeCell ref="AG2:AG3"/>
    <mergeCell ref="AH2:AO2"/>
    <mergeCell ref="AP2:AP3"/>
    <mergeCell ref="AQ2:AQ3"/>
    <mergeCell ref="AR2:AR3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62.903 Final</vt:lpstr>
      <vt:lpstr>62.930 Final</vt:lpstr>
      <vt:lpstr>'62.930 Final'!Print_Titles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AAOCPC</dc:creator>
  <cp:lastModifiedBy>Dell</cp:lastModifiedBy>
  <dcterms:created xsi:type="dcterms:W3CDTF">2019-08-06T10:54:28Z</dcterms:created>
  <dcterms:modified xsi:type="dcterms:W3CDTF">2019-08-06T11:10:18Z</dcterms:modified>
</cp:coreProperties>
</file>